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Idrico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<sst xmlns="http://schemas.openxmlformats.org/spreadsheetml/2006/main" count="135" uniqueCount="88">
  <si>
    <t xml:space="preserve">€ /000 </t>
  </si>
  <si>
    <t xml:space="preserve">Ricavi 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</si>
  <si>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</si>
  <si>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</si>
  <si>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</si>
  <si>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</si>
  <si>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</si>
  <si>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</si>
  <si>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</si>
  <si>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</si>
  <si>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</si>
  <si>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</si>
  <si>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</si>
  <si>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</si>
  <si>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</si>
  <si>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</si>
  <si>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</si>
  <si>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</si>
  <si>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</si>
  <si>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</si>
  <si>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</si>
  <si>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</si>
  <si>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</si>
  <si>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</si>
  <si>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</si>
  <si>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</si>
  <si>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</si>
  <si>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Acquedotto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</si>
  <si>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</si>
  <si>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</si>
  <si>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</si>
  <si>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</si>
  <si>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</si>
  <si>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</si>
  <si>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</si>
  <si>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</si>
  <si>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</si>
  <si>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</si>
  <si>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</si>
  <si>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</si>
  <si>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</si>
  <si>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</si>
  <si>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</si>
  <si>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</si>
  <si>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</si>
  <si>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</si>
  <si>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</si>
  <si>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</si>
  <si>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</si>
  <si>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</si>
  <si>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</si>
  <si>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</si>
  <si>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Indebitamento finanziario corrente netto</t>
  </si>
  <si>
    <t>e</t>
  </si>
  <si>
    <t>Crediti finanziari non correnti</t>
  </si>
  <si>
    <t>f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</si>
  <si>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</si>
  <si>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</si>
  <si>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</si>
  <si>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</si>
  <si>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</si>
  <si>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(mln €)</t>
  </si>
  <si>
    <r>
      <t xml:space="preserve">Punti luce </t>
    </r>
    <r>
      <rPr>
        <i/>
        <sz val="10"/>
        <color indexed="8"/>
        <rFont val="Arial"/>
        <family val="2"/>
      </rPr>
      <t>(migliaia)</t>
    </r>
  </si>
  <si>
    <t>Totale gestione finanziaria</t>
  </si>
  <si>
    <t>Imposte del periodo</t>
  </si>
  <si>
    <t>Utile netto dell'esercizio</t>
  </si>
  <si>
    <t>Fognatura</t>
  </si>
  <si>
    <r>
      <t xml:space="preserve">PFN </t>
    </r>
    <r>
      <rPr>
        <i/>
        <sz val="10"/>
        <color indexed="8"/>
        <rFont val="Arial Narrow"/>
        <family val="2"/>
      </rPr>
      <t>(mln €)</t>
    </r>
  </si>
  <si>
    <r>
      <t xml:space="preserve">Conto economico </t>
    </r>
    <r>
      <rPr>
        <i/>
        <sz val="10"/>
        <color indexed="8"/>
        <rFont val="Arial"/>
        <family val="2"/>
      </rPr>
      <t>(mln €)</t>
    </r>
  </si>
  <si>
    <t>Volumi distribuiti</t>
  </si>
  <si>
    <t>Volumi venduti</t>
  </si>
  <si>
    <t xml:space="preserve">Volumi venduti </t>
  </si>
  <si>
    <r>
      <t xml:space="preserve">Dati Quantitativi </t>
    </r>
    <r>
      <rPr>
        <i/>
        <sz val="10"/>
        <color indexed="8"/>
        <rFont val="Arial"/>
        <family val="2"/>
      </rPr>
      <t>(migliaia di tonnellate)</t>
    </r>
  </si>
  <si>
    <r>
      <t>Volumi distribuiti calore</t>
    </r>
    <r>
      <rPr>
        <i/>
        <sz val="10"/>
        <color indexed="8"/>
        <rFont val="Arial"/>
        <family val="2"/>
      </rPr>
      <t xml:space="preserve"> (Gwht)</t>
    </r>
  </si>
  <si>
    <t xml:space="preserve">Dati quantitativi </t>
  </si>
  <si>
    <r>
      <t xml:space="preserve">Volumi distribuiti </t>
    </r>
    <r>
      <rPr>
        <i/>
        <sz val="10"/>
        <color indexed="8"/>
        <rFont val="Arial"/>
        <family val="2"/>
      </rPr>
      <t>(mln di metri cubi)</t>
    </r>
  </si>
  <si>
    <r>
      <t xml:space="preserve">Volumi venduti </t>
    </r>
    <r>
      <rPr>
        <i/>
        <sz val="10"/>
        <color indexed="8"/>
        <rFont val="Arial"/>
        <family val="2"/>
      </rPr>
      <t>(mln di metri cubi)</t>
    </r>
  </si>
  <si>
    <r>
      <t xml:space="preserve">Dati quantitativi </t>
    </r>
    <r>
      <rPr>
        <i/>
        <sz val="10"/>
        <color indexed="8"/>
        <rFont val="Arial"/>
        <family val="2"/>
      </rPr>
      <t>(mln metri cubi)</t>
    </r>
  </si>
  <si>
    <t>Rifiuti commercializzati</t>
  </si>
  <si>
    <r>
      <t xml:space="preserve">Dati quantitativi </t>
    </r>
    <r>
      <rPr>
        <i/>
        <sz val="10"/>
        <color indexed="8"/>
        <rFont val="Arial"/>
        <family val="2"/>
      </rPr>
      <t>(Gw/h)</t>
    </r>
  </si>
  <si>
    <t>Attribuibile:</t>
  </si>
  <si>
    <t>Azionisti della Controllante</t>
  </si>
  <si>
    <t>Azionisti di minoranza</t>
  </si>
  <si>
    <t>d = a+b+c</t>
  </si>
  <si>
    <t>g = e+f</t>
  </si>
  <si>
    <t>h = d+g</t>
  </si>
  <si>
    <t>Debiti bancari non correnti e obbligazioni emesse</t>
  </si>
  <si>
    <t>Altri ricavi non operativi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</si>
</sst>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0.00;\(0.00\)"/>
    <numFmt numFmtId="185" formatCode="\+#,##0.00;\(#,##0.00\)"/>
    <numFmt numFmtId="186" formatCode="0.000"/>
    <numFmt numFmtId="187" formatCode="#,##0.0;\(#,##0.0\)"/>
    <numFmt numFmtId="188" formatCode="0.00%;\(0.00%\)"/>
    <numFmt numFmtId="189" formatCode="#,##0.0"/>
    <numFmt numFmtId="190" formatCode="#,##0.000"/>
    <numFmt numFmtId="191" formatCode="#,##0.0000"/>
    <numFmt numFmtId="192" formatCode="0.0;[Red]0.0"/>
    <numFmt numFmtId="193" formatCode="0.0000"/>
    <numFmt numFmtId="194" formatCode="0.0%;\(0.0%\)"/>
    <numFmt numFmtId="195" formatCode="0.00_ ;\-0.00\ "/>
    <numFmt numFmtId="196" formatCode="0.0_ ;\-0.0\ "/>
    <numFmt numFmtId="197" formatCode="\+0.0%;\-0.0%"/>
    <numFmt numFmtId="198" formatCode="0.0;\(0.0\)"/>
    <numFmt numFmtId="199" formatCode="#,##0.00;\(#,##0.00\)"/>
    <numFmt numFmtId="200" formatCode="\+#,##0.000;\(#,##0.000\)"/>
    <numFmt numFmtId="201" formatCode="\+#,##0.0;\+#,##0.0"/>
    <numFmt numFmtId="202" formatCode="\-#,##0.0;\(#,##0.0\)"/>
    <numFmt numFmtId="203" formatCode="\(#,##0.0\);\+#,##0.0"/>
    <numFmt numFmtId="204" formatCode="\+#,##0;\(#,##0\)"/>
    <numFmt numFmtId="205" formatCode="#,##0.0;\-#,##0.0"/>
    <numFmt numFmtId="206" formatCode="\+#,##0.0;\-#,##0.0"/>
    <numFmt numFmtId="207" formatCode="_-* #,##0.000_-;\-* #,##0.000_-;_-* &quot;-&quot;??_-;_-@_-"/>
    <numFmt numFmtId="208" formatCode="mmm\-yyyy"/>
    <numFmt numFmtId="209" formatCode="\(0.0%\);\(0.0%\)"/>
    <numFmt numFmtId="210" formatCode="\(#,##0.0\);\(#,##0.0\)"/>
    <numFmt numFmtId="211" formatCode="\+#,##0.0%;\(0.0%\)"/>
    <numFmt numFmtId="212" formatCode="\ #,##0.0;\(\ #,##0.0\)"/>
    <numFmt numFmtId="213" formatCode="\ #,##0.0;\(#,##0.0\)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172" fontId="3" fillId="33" borderId="10" xfId="46" applyNumberFormat="1" applyFont="1" applyFill="1" applyBorder="1" applyAlignment="1" applyProtection="1" quotePrefix="1">
      <alignment horizontal="center" vertical="center" wrapText="1"/>
      <protection/>
    </xf>
    <xf numFmtId="37" fontId="2" fillId="0" borderId="0" xfId="46" applyFont="1" applyFill="1" applyAlignment="1" applyProtection="1">
      <alignment vertical="center"/>
      <protection hidden="1"/>
    </xf>
    <xf numFmtId="37" fontId="4" fillId="0" borderId="0" xfId="46" applyFont="1" applyFill="1" applyAlignment="1" applyProtection="1">
      <alignment vertical="center"/>
      <protection hidden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/>
    </xf>
    <xf numFmtId="37" fontId="2" fillId="0" borderId="10" xfId="46" applyFont="1" applyFill="1" applyBorder="1" applyAlignment="1" applyProtection="1">
      <alignment vertical="center"/>
      <protection hidden="1"/>
    </xf>
    <xf numFmtId="37" fontId="2" fillId="0" borderId="10" xfId="46" applyFont="1" applyFill="1" applyBorder="1" applyAlignment="1" applyProtection="1">
      <alignment vertical="center"/>
      <protection hidden="1"/>
    </xf>
    <xf numFmtId="37" fontId="4" fillId="0" borderId="0" xfId="46" applyFont="1" applyFill="1" applyAlignment="1" applyProtection="1">
      <alignment horizontal="left" vertical="center"/>
      <protection hidden="1"/>
    </xf>
    <xf numFmtId="178" fontId="2" fillId="0" borderId="0" xfId="43" applyNumberFormat="1" applyFont="1" applyBorder="1" applyAlignment="1" applyProtection="1">
      <alignment vertical="center"/>
      <protection hidden="1"/>
    </xf>
    <xf numFmtId="181" fontId="7" fillId="0" borderId="12" xfId="49" applyNumberFormat="1" applyFont="1" applyBorder="1" applyAlignment="1">
      <alignment wrapText="1"/>
    </xf>
    <xf numFmtId="181" fontId="7" fillId="0" borderId="13" xfId="49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14" xfId="0" applyNumberFormat="1" applyFont="1" applyBorder="1" applyAlignment="1">
      <alignment wrapText="1"/>
    </xf>
    <xf numFmtId="182" fontId="6" fillId="0" borderId="14" xfId="0" applyNumberFormat="1" applyFont="1" applyBorder="1" applyAlignment="1">
      <alignment wrapText="1"/>
    </xf>
    <xf numFmtId="181" fontId="6" fillId="0" borderId="13" xfId="49" applyNumberFormat="1" applyFont="1" applyBorder="1" applyAlignment="1">
      <alignment wrapText="1"/>
    </xf>
    <xf numFmtId="0" fontId="9" fillId="0" borderId="0" xfId="0" applyFont="1" applyAlignment="1">
      <alignment/>
    </xf>
    <xf numFmtId="180" fontId="6" fillId="0" borderId="0" xfId="49" applyNumberFormat="1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12" xfId="49" applyNumberFormat="1" applyFont="1" applyBorder="1" applyAlignment="1">
      <alignment wrapText="1"/>
    </xf>
    <xf numFmtId="181" fontId="7" fillId="0" borderId="0" xfId="49" applyNumberFormat="1" applyFont="1" applyBorder="1" applyAlignment="1">
      <alignment wrapText="1"/>
    </xf>
    <xf numFmtId="183" fontId="7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83" fontId="6" fillId="0" borderId="0" xfId="0" applyNumberFormat="1" applyFont="1" applyBorder="1" applyAlignment="1">
      <alignment wrapText="1"/>
    </xf>
    <xf numFmtId="0" fontId="0" fillId="0" borderId="14" xfId="0" applyBorder="1" applyAlignment="1">
      <alignment/>
    </xf>
    <xf numFmtId="181" fontId="7" fillId="0" borderId="12" xfId="49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7" fontId="6" fillId="0" borderId="0" xfId="49" applyNumberFormat="1" applyFont="1" applyBorder="1" applyAlignment="1">
      <alignment wrapText="1"/>
    </xf>
    <xf numFmtId="187" fontId="7" fillId="0" borderId="0" xfId="49" applyNumberFormat="1" applyFont="1" applyBorder="1" applyAlignment="1">
      <alignment wrapText="1"/>
    </xf>
    <xf numFmtId="187" fontId="6" fillId="0" borderId="14" xfId="0" applyNumberFormat="1" applyFont="1" applyBorder="1" applyAlignment="1">
      <alignment wrapText="1"/>
    </xf>
    <xf numFmtId="0" fontId="11" fillId="0" borderId="15" xfId="0" applyFont="1" applyBorder="1" applyAlignment="1">
      <alignment horizontal="left" wrapText="1"/>
    </xf>
    <xf numFmtId="181" fontId="11" fillId="0" borderId="13" xfId="49" applyNumberFormat="1" applyFont="1" applyBorder="1" applyAlignment="1">
      <alignment wrapText="1"/>
    </xf>
    <xf numFmtId="178" fontId="0" fillId="0" borderId="0" xfId="43" applyNumberFormat="1" applyFont="1" applyAlignment="1">
      <alignment/>
    </xf>
    <xf numFmtId="180" fontId="11" fillId="0" borderId="14" xfId="49" applyNumberFormat="1" applyFont="1" applyBorder="1" applyAlignment="1">
      <alignment wrapText="1"/>
    </xf>
    <xf numFmtId="0" fontId="12" fillId="0" borderId="0" xfId="0" applyFont="1" applyAlignment="1">
      <alignment/>
    </xf>
    <xf numFmtId="187" fontId="6" fillId="0" borderId="0" xfId="43" applyNumberFormat="1" applyFont="1" applyBorder="1" applyAlignment="1">
      <alignment wrapText="1"/>
    </xf>
    <xf numFmtId="187" fontId="0" fillId="0" borderId="0" xfId="43" applyNumberFormat="1" applyFont="1" applyAlignment="1">
      <alignment/>
    </xf>
    <xf numFmtId="187" fontId="9" fillId="0" borderId="14" xfId="43" applyNumberFormat="1" applyFont="1" applyBorder="1" applyAlignment="1">
      <alignment wrapText="1"/>
    </xf>
    <xf numFmtId="178" fontId="0" fillId="0" borderId="14" xfId="43" applyNumberFormat="1" applyFont="1" applyBorder="1" applyAlignment="1">
      <alignment/>
    </xf>
    <xf numFmtId="0" fontId="11" fillId="0" borderId="15" xfId="0" applyFont="1" applyBorder="1" applyAlignment="1">
      <alignment wrapText="1"/>
    </xf>
    <xf numFmtId="183" fontId="0" fillId="0" borderId="0" xfId="0" applyNumberFormat="1" applyAlignment="1">
      <alignment/>
    </xf>
    <xf numFmtId="198" fontId="6" fillId="0" borderId="0" xfId="49" applyNumberFormat="1" applyFont="1" applyBorder="1" applyAlignment="1">
      <alignment wrapText="1"/>
    </xf>
    <xf numFmtId="198" fontId="0" fillId="0" borderId="0" xfId="0" applyNumberFormat="1" applyAlignment="1">
      <alignment/>
    </xf>
    <xf numFmtId="198" fontId="6" fillId="0" borderId="14" xfId="0" applyNumberFormat="1" applyFont="1" applyBorder="1" applyAlignment="1">
      <alignment wrapText="1"/>
    </xf>
    <xf numFmtId="0" fontId="0" fillId="0" borderId="0" xfId="0" applyBorder="1" applyAlignment="1">
      <alignment/>
    </xf>
    <xf numFmtId="183" fontId="0" fillId="0" borderId="14" xfId="0" applyNumberFormat="1" applyBorder="1" applyAlignment="1">
      <alignment/>
    </xf>
    <xf numFmtId="187" fontId="0" fillId="0" borderId="0" xfId="0" applyNumberFormat="1" applyAlignment="1">
      <alignment/>
    </xf>
    <xf numFmtId="178" fontId="6" fillId="0" borderId="0" xfId="43" applyNumberFormat="1" applyFont="1" applyBorder="1" applyAlignment="1">
      <alignment wrapText="1"/>
    </xf>
    <xf numFmtId="0" fontId="12" fillId="0" borderId="13" xfId="0" applyFont="1" applyBorder="1" applyAlignment="1">
      <alignment/>
    </xf>
    <xf numFmtId="0" fontId="6" fillId="0" borderId="11" xfId="0" applyFont="1" applyBorder="1" applyAlignment="1">
      <alignment wrapText="1"/>
    </xf>
    <xf numFmtId="182" fontId="7" fillId="0" borderId="0" xfId="43" applyNumberFormat="1" applyFont="1" applyBorder="1" applyAlignment="1">
      <alignment wrapText="1"/>
    </xf>
    <xf numFmtId="182" fontId="7" fillId="0" borderId="14" xfId="43" applyNumberFormat="1" applyFont="1" applyBorder="1" applyAlignment="1">
      <alignment wrapText="1"/>
    </xf>
    <xf numFmtId="204" fontId="7" fillId="0" borderId="14" xfId="0" applyNumberFormat="1" applyFont="1" applyBorder="1" applyAlignment="1">
      <alignment wrapText="1"/>
    </xf>
    <xf numFmtId="206" fontId="7" fillId="0" borderId="0" xfId="0" applyNumberFormat="1" applyFont="1" applyBorder="1" applyAlignment="1">
      <alignment wrapText="1"/>
    </xf>
    <xf numFmtId="0" fontId="6" fillId="0" borderId="16" xfId="0" applyFont="1" applyBorder="1" applyAlignment="1">
      <alignment horizontal="left" wrapText="1"/>
    </xf>
    <xf numFmtId="187" fontId="6" fillId="0" borderId="10" xfId="0" applyNumberFormat="1" applyFont="1" applyBorder="1" applyAlignment="1">
      <alignment wrapText="1"/>
    </xf>
    <xf numFmtId="182" fontId="6" fillId="0" borderId="10" xfId="0" applyNumberFormat="1" applyFont="1" applyBorder="1" applyAlignment="1">
      <alignment wrapText="1"/>
    </xf>
    <xf numFmtId="181" fontId="6" fillId="0" borderId="17" xfId="49" applyNumberFormat="1" applyFont="1" applyBorder="1" applyAlignment="1">
      <alignment wrapText="1"/>
    </xf>
    <xf numFmtId="198" fontId="9" fillId="0" borderId="0" xfId="0" applyNumberFormat="1" applyFont="1" applyAlignment="1">
      <alignment/>
    </xf>
    <xf numFmtId="187" fontId="9" fillId="0" borderId="0" xfId="0" applyNumberFormat="1" applyFont="1" applyAlignment="1">
      <alignment/>
    </xf>
    <xf numFmtId="0" fontId="11" fillId="0" borderId="11" xfId="0" applyFont="1" applyBorder="1" applyAlignment="1">
      <alignment horizontal="left" wrapText="1"/>
    </xf>
    <xf numFmtId="187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12" fillId="0" borderId="0" xfId="43" applyNumberFormat="1" applyFont="1" applyBorder="1" applyAlignment="1">
      <alignment/>
    </xf>
    <xf numFmtId="0" fontId="9" fillId="0" borderId="12" xfId="0" applyFont="1" applyBorder="1" applyAlignment="1">
      <alignment/>
    </xf>
    <xf numFmtId="182" fontId="6" fillId="0" borderId="0" xfId="49" applyNumberFormat="1" applyFont="1" applyBorder="1" applyAlignment="1">
      <alignment wrapText="1"/>
    </xf>
    <xf numFmtId="182" fontId="7" fillId="0" borderId="0" xfId="49" applyNumberFormat="1" applyFont="1" applyBorder="1" applyAlignment="1">
      <alignment wrapText="1"/>
    </xf>
    <xf numFmtId="178" fontId="0" fillId="0" borderId="14" xfId="43" applyNumberFormat="1" applyFont="1" applyFill="1" applyBorder="1" applyAlignment="1">
      <alignment/>
    </xf>
    <xf numFmtId="187" fontId="6" fillId="0" borderId="0" xfId="49" applyNumberFormat="1" applyFont="1" applyFill="1" applyBorder="1" applyAlignment="1">
      <alignment wrapText="1"/>
    </xf>
    <xf numFmtId="187" fontId="7" fillId="0" borderId="0" xfId="49" applyNumberFormat="1" applyFont="1" applyFill="1" applyBorder="1" applyAlignment="1">
      <alignment wrapText="1"/>
    </xf>
    <xf numFmtId="187" fontId="9" fillId="0" borderId="0" xfId="0" applyNumberFormat="1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178" fontId="0" fillId="0" borderId="0" xfId="43" applyNumberFormat="1" applyFont="1" applyFill="1" applyBorder="1" applyAlignment="1">
      <alignment/>
    </xf>
    <xf numFmtId="183" fontId="0" fillId="0" borderId="0" xfId="0" applyNumberFormat="1" applyFill="1" applyAlignment="1">
      <alignment/>
    </xf>
    <xf numFmtId="182" fontId="7" fillId="0" borderId="0" xfId="49" applyNumberFormat="1" applyFont="1" applyFill="1" applyBorder="1" applyAlignment="1">
      <alignment wrapText="1"/>
    </xf>
    <xf numFmtId="203" fontId="7" fillId="0" borderId="0" xfId="49" applyNumberFormat="1" applyFont="1" applyBorder="1" applyAlignment="1">
      <alignment wrapText="1"/>
    </xf>
    <xf numFmtId="37" fontId="2" fillId="33" borderId="16" xfId="46" applyFont="1" applyFill="1" applyBorder="1" applyAlignment="1" applyProtection="1">
      <alignment horizontal="left" vertical="center"/>
      <protection hidden="1"/>
    </xf>
    <xf numFmtId="37" fontId="4" fillId="0" borderId="11" xfId="46" applyFont="1" applyBorder="1" applyAlignment="1" applyProtection="1">
      <alignment wrapText="1"/>
      <protection hidden="1"/>
    </xf>
    <xf numFmtId="37" fontId="10" fillId="0" borderId="11" xfId="46" applyFont="1" applyBorder="1" applyAlignment="1" applyProtection="1" quotePrefix="1">
      <alignment horizontal="left" wrapText="1"/>
      <protection hidden="1"/>
    </xf>
    <xf numFmtId="37" fontId="2" fillId="0" borderId="16" xfId="46" applyFont="1" applyBorder="1" applyAlignment="1" applyProtection="1">
      <alignment wrapText="1"/>
      <protection hidden="1"/>
    </xf>
    <xf numFmtId="37" fontId="2" fillId="0" borderId="11" xfId="46" applyFont="1" applyBorder="1" applyAlignment="1" applyProtection="1">
      <alignment wrapText="1"/>
      <protection hidden="1"/>
    </xf>
    <xf numFmtId="37" fontId="4" fillId="0" borderId="11" xfId="46" applyFont="1" applyBorder="1" applyAlignment="1" applyProtection="1">
      <alignment wrapText="1"/>
      <protection hidden="1"/>
    </xf>
    <xf numFmtId="37" fontId="4" fillId="0" borderId="15" xfId="46" applyFont="1" applyBorder="1" applyAlignment="1" applyProtection="1">
      <alignment wrapText="1"/>
      <protection hidden="1"/>
    </xf>
    <xf numFmtId="187" fontId="11" fillId="0" borderId="0" xfId="49" applyNumberFormat="1" applyFont="1" applyFill="1" applyBorder="1" applyAlignment="1">
      <alignment wrapText="1"/>
    </xf>
    <xf numFmtId="176" fontId="1" fillId="0" borderId="18" xfId="46" applyNumberFormat="1" applyFill="1" applyBorder="1" applyProtection="1">
      <alignment/>
      <protection locked="0"/>
    </xf>
    <xf numFmtId="176" fontId="1" fillId="0" borderId="0" xfId="46" applyNumberFormat="1" applyFill="1" applyBorder="1" applyProtection="1">
      <alignment/>
      <protection locked="0"/>
    </xf>
    <xf numFmtId="176" fontId="0" fillId="0" borderId="0" xfId="0" applyNumberFormat="1" applyBorder="1" applyAlignment="1">
      <alignment/>
    </xf>
    <xf numFmtId="176" fontId="5" fillId="0" borderId="10" xfId="46" applyNumberFormat="1" applyFont="1" applyFill="1" applyBorder="1" applyProtection="1">
      <alignment/>
      <protection locked="0"/>
    </xf>
    <xf numFmtId="176" fontId="4" fillId="0" borderId="0" xfId="46" applyNumberFormat="1" applyFont="1" applyFill="1" applyBorder="1" applyAlignment="1" applyProtection="1">
      <alignment horizontal="right"/>
      <protection hidden="1"/>
    </xf>
    <xf numFmtId="176" fontId="5" fillId="0" borderId="0" xfId="46" applyNumberFormat="1" applyFont="1" applyFill="1" applyBorder="1" applyProtection="1">
      <alignment/>
      <protection locked="0"/>
    </xf>
    <xf numFmtId="176" fontId="1" fillId="0" borderId="0" xfId="46" applyNumberFormat="1" applyFont="1" applyFill="1" applyBorder="1" applyProtection="1">
      <alignment/>
      <protection locked="0"/>
    </xf>
    <xf numFmtId="176" fontId="5" fillId="0" borderId="18" xfId="46" applyNumberFormat="1" applyFont="1" applyFill="1" applyBorder="1" applyProtection="1">
      <alignment/>
      <protection locked="0"/>
    </xf>
    <xf numFmtId="176" fontId="1" fillId="0" borderId="14" xfId="46" applyNumberFormat="1" applyFill="1" applyBorder="1" applyProtection="1">
      <alignment/>
      <protection locked="0"/>
    </xf>
    <xf numFmtId="187" fontId="6" fillId="0" borderId="0" xfId="0" applyNumberFormat="1" applyFont="1" applyFill="1" applyBorder="1" applyAlignment="1">
      <alignment wrapText="1"/>
    </xf>
    <xf numFmtId="173" fontId="3" fillId="0" borderId="0" xfId="46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15" fontId="6" fillId="0" borderId="0" xfId="0" applyNumberFormat="1" applyFont="1" applyFill="1" applyBorder="1" applyAlignment="1">
      <alignment horizontal="center" vertical="center" wrapText="1"/>
    </xf>
    <xf numFmtId="182" fontId="6" fillId="0" borderId="0" xfId="49" applyNumberFormat="1" applyFont="1" applyFill="1" applyBorder="1" applyAlignment="1">
      <alignment wrapText="1"/>
    </xf>
    <xf numFmtId="181" fontId="6" fillId="0" borderId="0" xfId="49" applyNumberFormat="1" applyFont="1" applyFill="1" applyBorder="1" applyAlignment="1">
      <alignment wrapText="1"/>
    </xf>
    <xf numFmtId="210" fontId="7" fillId="0" borderId="0" xfId="49" applyNumberFormat="1" applyFont="1" applyFill="1" applyBorder="1" applyAlignment="1">
      <alignment wrapText="1"/>
    </xf>
    <xf numFmtId="181" fontId="7" fillId="0" borderId="0" xfId="49" applyNumberFormat="1" applyFont="1" applyFill="1" applyBorder="1" applyAlignment="1">
      <alignment wrapText="1"/>
    </xf>
    <xf numFmtId="201" fontId="7" fillId="0" borderId="0" xfId="49" applyNumberFormat="1" applyFont="1" applyFill="1" applyBorder="1" applyAlignment="1">
      <alignment wrapText="1"/>
    </xf>
    <xf numFmtId="182" fontId="6" fillId="0" borderId="0" xfId="0" applyNumberFormat="1" applyFont="1" applyFill="1" applyBorder="1" applyAlignment="1">
      <alignment wrapText="1"/>
    </xf>
    <xf numFmtId="211" fontId="6" fillId="0" borderId="0" xfId="49" applyNumberFormat="1" applyFont="1" applyFill="1" applyBorder="1" applyAlignment="1">
      <alignment wrapText="1"/>
    </xf>
    <xf numFmtId="181" fontId="11" fillId="0" borderId="0" xfId="49" applyNumberFormat="1" applyFont="1" applyBorder="1" applyAlignment="1">
      <alignment wrapText="1"/>
    </xf>
    <xf numFmtId="181" fontId="7" fillId="0" borderId="14" xfId="49" applyNumberFormat="1" applyFont="1" applyBorder="1" applyAlignment="1">
      <alignment wrapText="1"/>
    </xf>
    <xf numFmtId="181" fontId="7" fillId="0" borderId="0" xfId="49" applyNumberFormat="1" applyFont="1" applyFill="1" applyBorder="1" applyAlignment="1">
      <alignment wrapText="1"/>
    </xf>
    <xf numFmtId="182" fontId="11" fillId="0" borderId="0" xfId="49" applyNumberFormat="1" applyFont="1" applyFill="1" applyBorder="1" applyAlignment="1">
      <alignment wrapText="1"/>
    </xf>
    <xf numFmtId="181" fontId="11" fillId="0" borderId="0" xfId="49" applyNumberFormat="1" applyFont="1" applyFill="1" applyBorder="1" applyAlignment="1">
      <alignment wrapText="1"/>
    </xf>
    <xf numFmtId="173" fontId="3" fillId="0" borderId="11" xfId="46" applyNumberFormat="1" applyFont="1" applyFill="1" applyBorder="1" applyAlignment="1" applyProtection="1">
      <alignment horizontal="right" vertical="center" wrapText="1"/>
      <protection/>
    </xf>
    <xf numFmtId="187" fontId="7" fillId="0" borderId="11" xfId="49" applyNumberFormat="1" applyFont="1" applyFill="1" applyBorder="1" applyAlignment="1">
      <alignment wrapText="1"/>
    </xf>
    <xf numFmtId="187" fontId="11" fillId="0" borderId="11" xfId="49" applyNumberFormat="1" applyFont="1" applyFill="1" applyBorder="1" applyAlignment="1">
      <alignment wrapText="1"/>
    </xf>
    <xf numFmtId="194" fontId="13" fillId="0" borderId="0" xfId="49" applyNumberFormat="1" applyFont="1" applyBorder="1" applyAlignment="1">
      <alignment wrapText="1"/>
    </xf>
    <xf numFmtId="194" fontId="14" fillId="0" borderId="0" xfId="49" applyNumberFormat="1" applyFont="1" applyBorder="1" applyAlignment="1">
      <alignment wrapText="1"/>
    </xf>
    <xf numFmtId="194" fontId="13" fillId="0" borderId="14" xfId="49" applyNumberFormat="1" applyFont="1" applyBorder="1" applyAlignment="1">
      <alignment wrapText="1"/>
    </xf>
    <xf numFmtId="187" fontId="9" fillId="0" borderId="0" xfId="43" applyNumberFormat="1" applyFont="1" applyFill="1" applyBorder="1" applyAlignment="1">
      <alignment wrapText="1"/>
    </xf>
    <xf numFmtId="203" fontId="7" fillId="0" borderId="0" xfId="49" applyNumberFormat="1" applyFont="1" applyFill="1" applyBorder="1" applyAlignment="1">
      <alignment wrapText="1"/>
    </xf>
    <xf numFmtId="182" fontId="7" fillId="0" borderId="0" xfId="43" applyNumberFormat="1" applyFont="1" applyFill="1" applyBorder="1" applyAlignment="1">
      <alignment wrapText="1"/>
    </xf>
    <xf numFmtId="180" fontId="13" fillId="0" borderId="0" xfId="49" applyNumberFormat="1" applyFont="1" applyBorder="1" applyAlignment="1">
      <alignment wrapText="1"/>
    </xf>
    <xf numFmtId="181" fontId="14" fillId="0" borderId="0" xfId="49" applyNumberFormat="1" applyFont="1" applyBorder="1" applyAlignment="1">
      <alignment wrapText="1"/>
    </xf>
    <xf numFmtId="18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wrapText="1"/>
    </xf>
    <xf numFmtId="180" fontId="14" fillId="0" borderId="0" xfId="49" applyNumberFormat="1" applyFont="1" applyBorder="1" applyAlignment="1">
      <alignment wrapText="1"/>
    </xf>
    <xf numFmtId="180" fontId="13" fillId="0" borderId="10" xfId="49" applyNumberFormat="1" applyFont="1" applyBorder="1" applyAlignment="1">
      <alignment wrapText="1"/>
    </xf>
    <xf numFmtId="0" fontId="15" fillId="0" borderId="0" xfId="0" applyFont="1" applyAlignment="1">
      <alignment/>
    </xf>
    <xf numFmtId="182" fontId="7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/>
    </xf>
    <xf numFmtId="182" fontId="7" fillId="0" borderId="11" xfId="49" applyNumberFormat="1" applyFont="1" applyFill="1" applyBorder="1" applyAlignment="1">
      <alignment wrapText="1"/>
    </xf>
    <xf numFmtId="182" fontId="7" fillId="0" borderId="11" xfId="0" applyNumberFormat="1" applyFont="1" applyFill="1" applyBorder="1" applyAlignment="1">
      <alignment wrapText="1"/>
    </xf>
    <xf numFmtId="180" fontId="13" fillId="0" borderId="14" xfId="49" applyNumberFormat="1" applyFont="1" applyBorder="1" applyAlignment="1">
      <alignment wrapText="1"/>
    </xf>
    <xf numFmtId="37" fontId="4" fillId="2" borderId="16" xfId="46" applyFont="1" applyFill="1" applyBorder="1" applyAlignment="1" applyProtection="1">
      <alignment horizontal="left" vertical="center" wrapText="1"/>
      <protection hidden="1"/>
    </xf>
    <xf numFmtId="173" fontId="3" fillId="2" borderId="10" xfId="46" applyNumberFormat="1" applyFont="1" applyFill="1" applyBorder="1" applyAlignment="1" applyProtection="1">
      <alignment horizontal="right" vertical="center" wrapText="1"/>
      <protection/>
    </xf>
    <xf numFmtId="37" fontId="2" fillId="2" borderId="10" xfId="46" applyFont="1" applyFill="1" applyBorder="1" applyAlignment="1" applyProtection="1">
      <alignment horizontal="left" vertical="center"/>
      <protection hidden="1"/>
    </xf>
    <xf numFmtId="178" fontId="4" fillId="0" borderId="0" xfId="43" applyNumberFormat="1" applyFont="1" applyFill="1" applyAlignment="1" applyProtection="1">
      <alignment horizontal="right" vertical="center"/>
      <protection hidden="1"/>
    </xf>
    <xf numFmtId="178" fontId="2" fillId="0" borderId="10" xfId="43" applyNumberFormat="1" applyFont="1" applyFill="1" applyBorder="1" applyAlignment="1" applyProtection="1">
      <alignment horizontal="right" vertical="center"/>
      <protection hidden="1"/>
    </xf>
    <xf numFmtId="212" fontId="5" fillId="0" borderId="10" xfId="43" applyNumberFormat="1" applyFont="1" applyFill="1" applyBorder="1" applyAlignment="1" applyProtection="1">
      <alignment vertical="center"/>
      <protection locked="0"/>
    </xf>
    <xf numFmtId="212" fontId="2" fillId="0" borderId="10" xfId="43" applyNumberFormat="1" applyFont="1" applyFill="1" applyBorder="1" applyAlignment="1" applyProtection="1">
      <alignment horizontal="right" vertical="center"/>
      <protection hidden="1"/>
    </xf>
    <xf numFmtId="37" fontId="2" fillId="0" borderId="0" xfId="46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13" borderId="16" xfId="0" applyFont="1" applyFill="1" applyBorder="1" applyAlignment="1">
      <alignment horizontal="left" vertical="center" wrapText="1"/>
    </xf>
    <xf numFmtId="15" fontId="6" fillId="13" borderId="10" xfId="0" applyNumberFormat="1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left" vertical="center" wrapText="1"/>
    </xf>
    <xf numFmtId="0" fontId="6" fillId="30" borderId="16" xfId="0" applyFont="1" applyFill="1" applyBorder="1" applyAlignment="1">
      <alignment horizontal="left" vertical="center" wrapText="1"/>
    </xf>
    <xf numFmtId="15" fontId="6" fillId="30" borderId="10" xfId="0" applyNumberFormat="1" applyFont="1" applyFill="1" applyBorder="1" applyAlignment="1">
      <alignment horizontal="center" vertical="center" wrapText="1"/>
    </xf>
    <xf numFmtId="0" fontId="11" fillId="30" borderId="16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15" fontId="6" fillId="2" borderId="10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6" fillId="10" borderId="16" xfId="0" applyFont="1" applyFill="1" applyBorder="1" applyAlignment="1">
      <alignment horizontal="left" vertical="center" wrapText="1"/>
    </xf>
    <xf numFmtId="15" fontId="6" fillId="10" borderId="10" xfId="0" applyNumberFormat="1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15" fontId="6" fillId="34" borderId="10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6" fillId="13" borderId="10" xfId="0" applyFont="1" applyFill="1" applyBorder="1" applyAlignment="1">
      <alignment horizontal="right" vertical="center" wrapText="1"/>
    </xf>
    <xf numFmtId="15" fontId="6" fillId="13" borderId="17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right" vertical="center" wrapText="1"/>
    </xf>
    <xf numFmtId="15" fontId="6" fillId="30" borderId="17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15" fontId="6" fillId="2" borderId="17" xfId="0" applyNumberFormat="1" applyFont="1" applyFill="1" applyBorder="1" applyAlignment="1">
      <alignment horizontal="right" vertical="center" wrapText="1"/>
    </xf>
    <xf numFmtId="0" fontId="6" fillId="10" borderId="10" xfId="0" applyFont="1" applyFill="1" applyBorder="1" applyAlignment="1">
      <alignment horizontal="right" vertical="center" wrapText="1"/>
    </xf>
    <xf numFmtId="15" fontId="6" fillId="10" borderId="17" xfId="0" applyNumberFormat="1" applyFont="1" applyFill="1" applyBorder="1" applyAlignment="1">
      <alignment horizontal="right" vertical="center" wrapText="1"/>
    </xf>
    <xf numFmtId="15" fontId="6" fillId="10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15" fontId="6" fillId="34" borderId="17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172" fontId="3" fillId="2" borderId="10" xfId="46" applyNumberFormat="1" applyFont="1" applyFill="1" applyBorder="1" applyAlignment="1" applyProtection="1" quotePrefix="1">
      <alignment horizontal="right" vertical="center" wrapText="1"/>
      <protection/>
    </xf>
    <xf numFmtId="172" fontId="3" fillId="2" borderId="10" xfId="46" applyNumberFormat="1" applyFont="1" applyFill="1" applyBorder="1" applyAlignment="1" applyProtection="1">
      <alignment horizontal="right" vertical="center" wrapText="1"/>
      <protection/>
    </xf>
    <xf numFmtId="213" fontId="5" fillId="0" borderId="10" xfId="43" applyNumberFormat="1" applyFont="1" applyFill="1" applyBorder="1" applyAlignment="1" applyProtection="1">
      <alignment vertical="center"/>
      <protection locked="0"/>
    </xf>
    <xf numFmtId="178" fontId="2" fillId="0" borderId="10" xfId="43" applyNumberFormat="1" applyFont="1" applyFill="1" applyBorder="1" applyAlignment="1" applyProtection="1">
      <alignment horizontal="center" vertical="center"/>
      <protection hidden="1"/>
    </xf>
    <xf numFmtId="213" fontId="4" fillId="0" borderId="0" xfId="43" applyNumberFormat="1" applyFont="1" applyFill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213" fontId="1" fillId="0" borderId="0" xfId="43" applyNumberFormat="1" applyFont="1" applyFill="1" applyBorder="1" applyAlignment="1" applyProtection="1">
      <alignment vertical="center"/>
      <protection locked="0"/>
    </xf>
    <xf numFmtId="187" fontId="0" fillId="0" borderId="0" xfId="0" applyNumberFormat="1" applyFill="1" applyAlignment="1">
      <alignment/>
    </xf>
    <xf numFmtId="187" fontId="6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37" fontId="4" fillId="0" borderId="0" xfId="46" applyFont="1" applyFill="1" applyAlignment="1" applyProtection="1">
      <alignment vertical="center"/>
      <protection hidden="1"/>
    </xf>
    <xf numFmtId="180" fontId="11" fillId="0" borderId="14" xfId="49" applyNumberFormat="1" applyFont="1" applyFill="1" applyBorder="1" applyAlignment="1" quotePrefix="1">
      <alignment horizontal="right" wrapText="1"/>
    </xf>
    <xf numFmtId="182" fontId="7" fillId="0" borderId="14" xfId="49" applyNumberFormat="1" applyFont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0</xdr:col>
      <xdr:colOff>1276350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00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704850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9.7109375" style="0" customWidth="1"/>
    <col min="2" max="3" width="13.140625" style="0" customWidth="1"/>
    <col min="4" max="4" width="14.57421875" style="0" customWidth="1"/>
  </cols>
  <sheetData>
    <row r="3" ht="25.5" customHeight="1"/>
    <row r="4" spans="1:3" ht="12.75">
      <c r="A4" s="82" t="s">
        <v>15</v>
      </c>
      <c r="B4" s="1"/>
      <c r="C4" s="1"/>
    </row>
    <row r="5" spans="1:3" ht="15" customHeight="1">
      <c r="A5" s="137" t="s">
        <v>0</v>
      </c>
      <c r="B5" s="138">
        <v>41912</v>
      </c>
      <c r="C5" s="138">
        <v>41547</v>
      </c>
    </row>
    <row r="6" spans="1:3" ht="12.75">
      <c r="A6" s="83" t="s">
        <v>1</v>
      </c>
      <c r="B6" s="90">
        <v>2995833</v>
      </c>
      <c r="C6" s="90">
        <v>3279732</v>
      </c>
    </row>
    <row r="7" spans="1:3" ht="12.75">
      <c r="A7" s="83" t="s">
        <v>2</v>
      </c>
      <c r="B7" s="91">
        <v>221003</v>
      </c>
      <c r="C7" s="91">
        <v>173076</v>
      </c>
    </row>
    <row r="8" spans="1:3" ht="12.75">
      <c r="A8" s="83" t="s">
        <v>3</v>
      </c>
      <c r="B8" s="91">
        <v>-1365540</v>
      </c>
      <c r="C8" s="91">
        <v>-1733095</v>
      </c>
    </row>
    <row r="9" spans="1:3" ht="12.75">
      <c r="A9" s="84" t="s">
        <v>4</v>
      </c>
      <c r="B9" s="91"/>
      <c r="C9" s="91"/>
    </row>
    <row r="10" spans="1:3" ht="12.75">
      <c r="A10" s="83" t="s">
        <v>5</v>
      </c>
      <c r="B10" s="91">
        <v>-819718</v>
      </c>
      <c r="C10" s="91">
        <v>-756752</v>
      </c>
    </row>
    <row r="11" spans="1:3" ht="12.75">
      <c r="A11" s="83" t="s">
        <v>6</v>
      </c>
      <c r="B11" s="91">
        <v>-369945</v>
      </c>
      <c r="C11" s="91">
        <v>-355738</v>
      </c>
    </row>
    <row r="12" spans="1:3" ht="12.75">
      <c r="A12" s="83" t="s">
        <v>7</v>
      </c>
      <c r="B12" s="91">
        <v>-319806</v>
      </c>
      <c r="C12" s="91">
        <v>-299126</v>
      </c>
    </row>
    <row r="13" spans="1:3" ht="12.75">
      <c r="A13" s="83" t="s">
        <v>8</v>
      </c>
      <c r="B13" s="91">
        <v>-40826</v>
      </c>
      <c r="C13" s="91">
        <v>-38052</v>
      </c>
    </row>
    <row r="14" spans="1:3" ht="12.75">
      <c r="A14" s="83" t="s">
        <v>9</v>
      </c>
      <c r="B14" s="91">
        <v>11892</v>
      </c>
      <c r="C14" s="91">
        <v>11625</v>
      </c>
    </row>
    <row r="15" spans="1:3" ht="12.75">
      <c r="A15" s="83"/>
      <c r="B15" s="92"/>
      <c r="C15" s="92"/>
    </row>
    <row r="16" spans="1:3" ht="12.75">
      <c r="A16" s="85" t="s">
        <v>10</v>
      </c>
      <c r="B16" s="93">
        <f>SUM(B6:B14)</f>
        <v>312893</v>
      </c>
      <c r="C16" s="93">
        <f>SUM(C6:C14)</f>
        <v>281670</v>
      </c>
    </row>
    <row r="17" spans="1:3" ht="12.75">
      <c r="A17" s="83"/>
      <c r="B17" s="92"/>
      <c r="C17" s="92"/>
    </row>
    <row r="18" spans="1:3" ht="12.75">
      <c r="A18" s="83" t="s">
        <v>11</v>
      </c>
      <c r="B18" s="94">
        <v>4876</v>
      </c>
      <c r="C18" s="94">
        <v>8299</v>
      </c>
    </row>
    <row r="19" spans="1:3" ht="12.75">
      <c r="A19" s="83" t="s">
        <v>12</v>
      </c>
      <c r="B19" s="94">
        <v>122170</v>
      </c>
      <c r="C19" s="94">
        <v>72953</v>
      </c>
    </row>
    <row r="20" spans="1:3" ht="12.75">
      <c r="A20" s="83" t="s">
        <v>13</v>
      </c>
      <c r="B20" s="94">
        <v>-232195</v>
      </c>
      <c r="C20" s="94">
        <v>-185421</v>
      </c>
    </row>
    <row r="21" spans="1:3" ht="12.75">
      <c r="A21" s="83"/>
      <c r="B21" s="94"/>
      <c r="C21" s="94"/>
    </row>
    <row r="22" spans="1:3" ht="12.75">
      <c r="A22" s="85" t="s">
        <v>63</v>
      </c>
      <c r="B22" s="93">
        <f>SUM(B18:B20)</f>
        <v>-105149</v>
      </c>
      <c r="C22" s="93">
        <f>SUM(C18:C20)</f>
        <v>-104169</v>
      </c>
    </row>
    <row r="23" spans="1:3" ht="12.75">
      <c r="A23" s="86"/>
      <c r="B23" s="95"/>
      <c r="C23" s="95"/>
    </row>
    <row r="24" spans="1:3" ht="12.75">
      <c r="A24" s="87" t="s">
        <v>87</v>
      </c>
      <c r="B24" s="96">
        <v>0</v>
      </c>
      <c r="C24" s="96">
        <v>43705</v>
      </c>
    </row>
    <row r="25" spans="1:3" ht="12.75">
      <c r="A25" s="83"/>
      <c r="B25" s="92"/>
      <c r="C25" s="92"/>
    </row>
    <row r="26" spans="1:3" ht="12.75">
      <c r="A26" s="85" t="s">
        <v>14</v>
      </c>
      <c r="B26" s="93">
        <f>B16+B22+B24</f>
        <v>207744</v>
      </c>
      <c r="C26" s="93">
        <f>C16+C22+C24</f>
        <v>221206</v>
      </c>
    </row>
    <row r="27" spans="1:3" ht="12.75">
      <c r="A27" s="86"/>
      <c r="B27" s="95"/>
      <c r="C27" s="95"/>
    </row>
    <row r="28" spans="1:3" ht="12.75">
      <c r="A28" s="87" t="s">
        <v>64</v>
      </c>
      <c r="B28" s="96">
        <v>-85385</v>
      </c>
      <c r="C28" s="96">
        <v>-79487</v>
      </c>
    </row>
    <row r="29" spans="1:3" ht="12.75">
      <c r="A29" s="86"/>
      <c r="B29" s="95"/>
      <c r="C29" s="95"/>
    </row>
    <row r="30" spans="1:3" ht="12.75">
      <c r="A30" s="85" t="s">
        <v>65</v>
      </c>
      <c r="B30" s="93">
        <f>SUM(B26+B28)</f>
        <v>122359</v>
      </c>
      <c r="C30" s="93">
        <f>SUM(C26+C28)</f>
        <v>141719</v>
      </c>
    </row>
    <row r="31" spans="1:3" ht="6.75" customHeight="1">
      <c r="A31" s="86"/>
      <c r="B31" s="97"/>
      <c r="C31" s="97"/>
    </row>
    <row r="32" spans="1:3" ht="12.75">
      <c r="A32" s="87" t="s">
        <v>80</v>
      </c>
      <c r="B32" s="92"/>
      <c r="C32" s="92"/>
    </row>
    <row r="33" spans="1:3" ht="12.75">
      <c r="A33" s="87" t="s">
        <v>81</v>
      </c>
      <c r="B33" s="91">
        <v>111335</v>
      </c>
      <c r="C33" s="91">
        <v>130549</v>
      </c>
    </row>
    <row r="34" spans="1:3" ht="12.75">
      <c r="A34" s="88" t="s">
        <v>82</v>
      </c>
      <c r="B34" s="98">
        <v>11024</v>
      </c>
      <c r="C34" s="98">
        <v>11170</v>
      </c>
    </row>
  </sheetData>
  <sheetProtection/>
  <printOptions/>
  <pageMargins left="0.75" right="0.75" top="0.31" bottom="1" header="0.2" footer="0.5"/>
  <pageSetup horizontalDpi="600" verticalDpi="600" orientation="landscape" paperSize="9" r:id="rId2"/>
  <ignoredErrors>
    <ignoredError sqref="B29 B27 B23 B25 B17 B21 B26 B16" formulaRange="1" unlockedFormula="1"/>
    <ignoredError sqref="B15 B31:B32 B22:C22 B30:C30 C26" unlockedFormula="1"/>
    <ignoredError sqref="C1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57421875" style="145" bestFit="1" customWidth="1"/>
    <col min="2" max="2" width="46.7109375" style="0" customWidth="1"/>
    <col min="3" max="4" width="18.7109375" style="0" customWidth="1"/>
    <col min="5" max="5" width="18.421875" style="0" customWidth="1"/>
  </cols>
  <sheetData>
    <row r="5" spans="1:4" ht="18" customHeight="1">
      <c r="A5" s="144"/>
      <c r="B5" s="139" t="s">
        <v>67</v>
      </c>
      <c r="C5" s="180">
        <v>41912</v>
      </c>
      <c r="D5" s="181">
        <v>41639</v>
      </c>
    </row>
    <row r="6" spans="1:9" ht="12.75">
      <c r="A6" s="145" t="s">
        <v>42</v>
      </c>
      <c r="B6" s="7" t="s">
        <v>43</v>
      </c>
      <c r="C6" s="183">
        <v>702.5</v>
      </c>
      <c r="D6" s="183">
        <v>926.9</v>
      </c>
      <c r="I6" s="68"/>
    </row>
    <row r="7" spans="2:9" ht="12.75">
      <c r="B7" s="3"/>
      <c r="C7" s="140"/>
      <c r="D7" s="140"/>
      <c r="I7" s="68"/>
    </row>
    <row r="8" spans="1:9" s="6" customFormat="1" ht="12.75">
      <c r="A8" s="146" t="s">
        <v>50</v>
      </c>
      <c r="B8" s="8" t="s">
        <v>44</v>
      </c>
      <c r="C8" s="141">
        <v>114.1</v>
      </c>
      <c r="D8" s="141">
        <v>84.9</v>
      </c>
      <c r="I8" s="68"/>
    </row>
    <row r="9" spans="2:9" ht="12.75">
      <c r="B9" s="3"/>
      <c r="C9" s="140"/>
      <c r="D9" s="140"/>
      <c r="I9" s="68"/>
    </row>
    <row r="10" spans="2:9" ht="12.75">
      <c r="B10" s="3" t="s">
        <v>45</v>
      </c>
      <c r="C10" s="184">
        <v>-197.3</v>
      </c>
      <c r="D10" s="184">
        <v>-227.6</v>
      </c>
      <c r="I10" s="68"/>
    </row>
    <row r="11" spans="2:9" ht="12.75">
      <c r="B11" s="3" t="s">
        <v>46</v>
      </c>
      <c r="C11" s="184">
        <v>-303.2</v>
      </c>
      <c r="D11" s="184">
        <v>-110.5</v>
      </c>
      <c r="I11" s="68"/>
    </row>
    <row r="12" spans="2:9" ht="12.75">
      <c r="B12" s="3" t="s">
        <v>47</v>
      </c>
      <c r="C12" s="184">
        <v>-51.2</v>
      </c>
      <c r="D12" s="184">
        <v>-23.7</v>
      </c>
      <c r="I12" s="68"/>
    </row>
    <row r="13" spans="2:9" ht="12.75">
      <c r="B13" s="3" t="s">
        <v>48</v>
      </c>
      <c r="C13" s="184">
        <v>-2.6</v>
      </c>
      <c r="D13" s="184">
        <v>-2</v>
      </c>
      <c r="I13" s="68"/>
    </row>
    <row r="14" spans="2:9" ht="12.75">
      <c r="B14" s="3"/>
      <c r="C14" s="185"/>
      <c r="D14" s="185"/>
      <c r="I14" s="68"/>
    </row>
    <row r="15" spans="1:9" ht="12.75">
      <c r="A15" s="145" t="s">
        <v>51</v>
      </c>
      <c r="B15" s="7" t="s">
        <v>49</v>
      </c>
      <c r="C15" s="182">
        <f>SUM(C10:C13)</f>
        <v>-554.3000000000001</v>
      </c>
      <c r="D15" s="182">
        <f>SUM(D10:D13)</f>
        <v>-363.8</v>
      </c>
      <c r="I15" s="68"/>
    </row>
    <row r="16" spans="2:9" ht="12.75">
      <c r="B16" s="3"/>
      <c r="C16" s="185"/>
      <c r="D16" s="185"/>
      <c r="I16" s="68"/>
    </row>
    <row r="17" spans="1:9" ht="12.75">
      <c r="A17" s="145" t="s">
        <v>83</v>
      </c>
      <c r="B17" s="7" t="s">
        <v>52</v>
      </c>
      <c r="C17" s="143">
        <f>+C15+C8+C6</f>
        <v>262.29999999999995</v>
      </c>
      <c r="D17" s="143">
        <f>+D15+D8+D6</f>
        <v>648</v>
      </c>
      <c r="I17" s="68"/>
    </row>
    <row r="18" spans="2:9" ht="12.75">
      <c r="B18" s="2"/>
      <c r="C18" s="185"/>
      <c r="D18" s="185"/>
      <c r="I18" s="68"/>
    </row>
    <row r="19" spans="1:9" ht="12.75">
      <c r="A19" s="145" t="s">
        <v>53</v>
      </c>
      <c r="B19" s="7" t="s">
        <v>54</v>
      </c>
      <c r="C19" s="141">
        <v>44.4</v>
      </c>
      <c r="D19" s="141">
        <v>52.6</v>
      </c>
      <c r="I19" s="68"/>
    </row>
    <row r="20" spans="2:9" ht="12.75">
      <c r="B20" s="3"/>
      <c r="C20" s="185"/>
      <c r="D20" s="185"/>
      <c r="I20" s="68"/>
    </row>
    <row r="21" spans="2:9" ht="12.75">
      <c r="B21" s="190" t="s">
        <v>86</v>
      </c>
      <c r="C21" s="186">
        <v>-2978</v>
      </c>
      <c r="D21" s="186">
        <v>-3243.3</v>
      </c>
      <c r="I21" s="68"/>
    </row>
    <row r="22" spans="2:9" ht="12.75">
      <c r="B22" s="3" t="s">
        <v>56</v>
      </c>
      <c r="C22" s="186">
        <v>-6.9</v>
      </c>
      <c r="D22" s="186">
        <v>-8.5</v>
      </c>
      <c r="I22" s="68"/>
    </row>
    <row r="23" spans="2:9" ht="12.75">
      <c r="B23" s="9" t="s">
        <v>57</v>
      </c>
      <c r="C23" s="186">
        <v>-22.7</v>
      </c>
      <c r="D23" s="186">
        <v>-15.5</v>
      </c>
      <c r="I23" s="68"/>
    </row>
    <row r="24" spans="3:9" ht="12.75">
      <c r="C24" s="185"/>
      <c r="D24" s="185"/>
      <c r="I24" s="68"/>
    </row>
    <row r="25" spans="1:9" ht="12.75">
      <c r="A25" s="145" t="s">
        <v>55</v>
      </c>
      <c r="B25" s="7" t="s">
        <v>58</v>
      </c>
      <c r="C25" s="182">
        <f>SUM(C21:C24)</f>
        <v>-3007.6</v>
      </c>
      <c r="D25" s="182">
        <f>SUM(D21:D23)</f>
        <v>-3267.3</v>
      </c>
      <c r="I25" s="68"/>
    </row>
    <row r="26" spans="2:9" ht="12.75">
      <c r="B26" s="9"/>
      <c r="C26" s="142"/>
      <c r="D26" s="142"/>
      <c r="I26" s="68"/>
    </row>
    <row r="27" spans="1:9" ht="12.75">
      <c r="A27" s="145" t="s">
        <v>84</v>
      </c>
      <c r="B27" s="7" t="s">
        <v>59</v>
      </c>
      <c r="C27" s="182">
        <f>C19+C25</f>
        <v>-2963.2</v>
      </c>
      <c r="D27" s="182">
        <f>D19+D25</f>
        <v>-3214.7000000000003</v>
      </c>
      <c r="I27" s="68"/>
    </row>
    <row r="28" spans="2:9" ht="12.75">
      <c r="B28" s="9"/>
      <c r="C28" s="142"/>
      <c r="D28" s="142"/>
      <c r="I28" s="68"/>
    </row>
    <row r="29" spans="1:9" ht="12.75">
      <c r="A29" s="145" t="s">
        <v>85</v>
      </c>
      <c r="B29" s="7" t="s">
        <v>60</v>
      </c>
      <c r="C29" s="182">
        <f>+C27+C17</f>
        <v>-2700.8999999999996</v>
      </c>
      <c r="D29" s="182">
        <f>D17+D27</f>
        <v>-2566.7000000000003</v>
      </c>
      <c r="I29" s="68"/>
    </row>
    <row r="30" spans="2:5" ht="12.75">
      <c r="B30" s="9"/>
      <c r="C30" s="9"/>
      <c r="D30" s="10"/>
      <c r="E30" s="10"/>
    </row>
    <row r="31" spans="2:5" ht="12.75">
      <c r="B31" s="9"/>
      <c r="C31" s="9"/>
      <c r="D31" s="10"/>
      <c r="E31" s="10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5:C27 C15:C18 C20 C24 D15:D18 D20 D24:D29 C2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11.57421875" style="0" bestFit="1" customWidth="1"/>
    <col min="3" max="3" width="10.00390625" style="0" bestFit="1" customWidth="1"/>
    <col min="4" max="4" width="10.7109375" style="0" customWidth="1"/>
    <col min="5" max="5" width="9.57421875" style="0" bestFit="1" customWidth="1"/>
    <col min="6" max="6" width="12.57421875" style="0" customWidth="1"/>
    <col min="7" max="7" width="12.8515625" style="0" customWidth="1"/>
    <col min="8" max="9" width="13.421875" style="0" customWidth="1"/>
    <col min="10" max="10" width="10.140625" style="0" customWidth="1"/>
    <col min="11" max="11" width="10.57421875" style="0" customWidth="1"/>
  </cols>
  <sheetData>
    <row r="2" spans="1:11" ht="12.75">
      <c r="A2" s="147" t="s">
        <v>68</v>
      </c>
      <c r="B2" s="148">
        <v>41912</v>
      </c>
      <c r="C2" s="162" t="str">
        <f>E2</f>
        <v>Inc%</v>
      </c>
      <c r="D2" s="148">
        <v>41547</v>
      </c>
      <c r="E2" s="162" t="s">
        <v>20</v>
      </c>
      <c r="F2" s="168" t="s">
        <v>17</v>
      </c>
      <c r="G2" s="169" t="s">
        <v>18</v>
      </c>
      <c r="H2" s="100"/>
      <c r="I2" s="100"/>
      <c r="J2" s="101"/>
      <c r="K2" s="102"/>
    </row>
    <row r="3" spans="1:11" s="17" customFormat="1" ht="12.75">
      <c r="A3" s="23" t="s">
        <v>21</v>
      </c>
      <c r="B3" s="33">
        <v>1003.3</v>
      </c>
      <c r="C3" s="118">
        <f>+B3/B$3</f>
        <v>1</v>
      </c>
      <c r="D3" s="33">
        <v>1166.2</v>
      </c>
      <c r="E3" s="118">
        <f>+D3/D$3</f>
        <v>1</v>
      </c>
      <c r="F3" s="71">
        <f>B3-D3</f>
        <v>-162.9000000000001</v>
      </c>
      <c r="G3" s="20">
        <f>B3/D3-1</f>
        <v>-0.13968444520665413</v>
      </c>
      <c r="H3" s="74"/>
      <c r="I3" s="76"/>
      <c r="J3" s="103"/>
      <c r="K3" s="104"/>
    </row>
    <row r="4" spans="1:11" ht="12.75">
      <c r="A4" s="24" t="s">
        <v>22</v>
      </c>
      <c r="B4" s="34">
        <v>-735.2</v>
      </c>
      <c r="C4" s="119">
        <f>+B4/B$3</f>
        <v>-0.7327818199940198</v>
      </c>
      <c r="D4" s="34">
        <v>-910.8</v>
      </c>
      <c r="E4" s="119">
        <f>+D4/D$3</f>
        <v>-0.7809981135311267</v>
      </c>
      <c r="F4" s="81">
        <f>B4-D4</f>
        <v>175.5999999999999</v>
      </c>
      <c r="G4" s="31">
        <f>B4/D4-1</f>
        <v>-0.19279754062362753</v>
      </c>
      <c r="H4" s="75"/>
      <c r="I4" s="77"/>
      <c r="J4" s="105"/>
      <c r="K4" s="106"/>
    </row>
    <row r="5" spans="1:12" ht="12.75">
      <c r="A5" s="24" t="s">
        <v>6</v>
      </c>
      <c r="B5" s="34">
        <v>-86.9</v>
      </c>
      <c r="C5" s="119">
        <f>+B5/B$3</f>
        <v>-0.08661417322834647</v>
      </c>
      <c r="D5" s="34">
        <v>-83.9</v>
      </c>
      <c r="E5" s="119">
        <f>+D5/D$3</f>
        <v>-0.0719430629394615</v>
      </c>
      <c r="F5" s="81">
        <f>B5-D5</f>
        <v>-3</v>
      </c>
      <c r="G5" s="31">
        <f>B5/D5-1</f>
        <v>0.035756853396901045</v>
      </c>
      <c r="H5" s="75"/>
      <c r="I5" s="77"/>
      <c r="J5" s="107"/>
      <c r="K5" s="106"/>
      <c r="L5" s="65"/>
    </row>
    <row r="6" spans="1:12" ht="12.75">
      <c r="A6" s="24" t="s">
        <v>9</v>
      </c>
      <c r="B6" s="34">
        <v>2.9</v>
      </c>
      <c r="C6" s="119">
        <f>+B6/B$3</f>
        <v>0.002890461477125486</v>
      </c>
      <c r="D6" s="34">
        <v>3.1</v>
      </c>
      <c r="E6" s="119">
        <f>+D6/D$3</f>
        <v>0.0026582061395986965</v>
      </c>
      <c r="F6" s="72">
        <f>B6-D6</f>
        <v>-0.20000000000000018</v>
      </c>
      <c r="G6" s="31">
        <f>B6/D6-1</f>
        <v>-0.06451612903225812</v>
      </c>
      <c r="H6" s="75"/>
      <c r="I6" s="77"/>
      <c r="J6" s="80"/>
      <c r="K6" s="106"/>
      <c r="L6" s="67"/>
    </row>
    <row r="7" spans="1:12" s="17" customFormat="1" ht="12.75">
      <c r="A7" s="25" t="s">
        <v>23</v>
      </c>
      <c r="B7" s="35">
        <f>SUM(B3:B6)</f>
        <v>184.0999999999999</v>
      </c>
      <c r="C7" s="120">
        <f>+B7/B$3</f>
        <v>0.1834944682547592</v>
      </c>
      <c r="D7" s="35">
        <f>SUM(D3:D6)</f>
        <v>174.60000000000008</v>
      </c>
      <c r="E7" s="120">
        <f>+D7/D$3</f>
        <v>0.14971702966901052</v>
      </c>
      <c r="F7" s="15">
        <f>B7-D7</f>
        <v>9.49999999999983</v>
      </c>
      <c r="G7" s="16">
        <f>B7/D7-1</f>
        <v>0.05441008018327498</v>
      </c>
      <c r="H7" s="99"/>
      <c r="I7" s="99"/>
      <c r="J7" s="108"/>
      <c r="K7" s="109"/>
      <c r="L7" s="67"/>
    </row>
    <row r="8" spans="1:13" ht="12.75">
      <c r="A8" s="26"/>
      <c r="L8" s="67"/>
      <c r="M8" s="65"/>
    </row>
    <row r="9" spans="1:9" ht="12.75">
      <c r="A9" s="147" t="s">
        <v>74</v>
      </c>
      <c r="B9" s="148">
        <f>B2</f>
        <v>41912</v>
      </c>
      <c r="C9" s="148">
        <f>D2</f>
        <v>41547</v>
      </c>
      <c r="D9" s="168" t="str">
        <f>F2</f>
        <v>Var. Ass.</v>
      </c>
      <c r="E9" s="169" t="str">
        <f>G2</f>
        <v>Var. %</v>
      </c>
      <c r="F9" s="115"/>
      <c r="G9" s="100"/>
      <c r="H9" s="101"/>
      <c r="I9" s="102"/>
    </row>
    <row r="10" spans="1:10" ht="12.75">
      <c r="A10" s="24" t="s">
        <v>75</v>
      </c>
      <c r="B10" s="38">
        <v>1633.8</v>
      </c>
      <c r="C10" s="38">
        <v>1951.4</v>
      </c>
      <c r="D10" s="72">
        <f>B10-C10</f>
        <v>-317.60000000000014</v>
      </c>
      <c r="E10" s="21">
        <f>B10/C10-1</f>
        <v>-0.16275494516757205</v>
      </c>
      <c r="F10" s="116"/>
      <c r="G10" s="75"/>
      <c r="H10" s="80"/>
      <c r="I10" s="112"/>
      <c r="J10" s="68"/>
    </row>
    <row r="11" spans="1:10" ht="12.75">
      <c r="A11" s="24" t="s">
        <v>76</v>
      </c>
      <c r="B11" s="38">
        <v>1683.7</v>
      </c>
      <c r="C11" s="38">
        <v>2237.4</v>
      </c>
      <c r="D11" s="72">
        <f>B11-C11</f>
        <v>-553.7</v>
      </c>
      <c r="E11" s="21">
        <f>B11/C11-1</f>
        <v>-0.24747474747474751</v>
      </c>
      <c r="F11" s="116"/>
      <c r="G11" s="75"/>
      <c r="H11" s="107"/>
      <c r="I11" s="112"/>
      <c r="J11" s="68"/>
    </row>
    <row r="12" spans="1:10" ht="12.75">
      <c r="A12" s="167" t="s">
        <v>19</v>
      </c>
      <c r="B12" s="69">
        <v>491.2</v>
      </c>
      <c r="C12" s="69">
        <v>695.6</v>
      </c>
      <c r="D12" s="72">
        <f>B12-C12</f>
        <v>-204.40000000000003</v>
      </c>
      <c r="E12" s="110">
        <f>B12/C12-1</f>
        <v>-0.2938470385278896</v>
      </c>
      <c r="F12" s="117"/>
      <c r="G12" s="89"/>
      <c r="H12" s="113"/>
      <c r="I12" s="114"/>
      <c r="J12" s="68"/>
    </row>
    <row r="13" spans="1:10" ht="12.75">
      <c r="A13" s="27" t="s">
        <v>73</v>
      </c>
      <c r="B13" s="73">
        <v>288.2</v>
      </c>
      <c r="C13" s="73">
        <v>360</v>
      </c>
      <c r="D13" s="192">
        <f>B13-C13</f>
        <v>-71.80000000000001</v>
      </c>
      <c r="E13" s="111">
        <f>B13/C13-1</f>
        <v>-0.19944444444444442</v>
      </c>
      <c r="F13" s="116"/>
      <c r="G13" s="75"/>
      <c r="H13" s="107"/>
      <c r="I13" s="112"/>
      <c r="J13" s="68"/>
    </row>
    <row r="14" spans="1:10" ht="12.75">
      <c r="A14" s="26"/>
      <c r="J14" s="68"/>
    </row>
    <row r="15" spans="1:5" ht="12.75">
      <c r="A15" s="149" t="s">
        <v>61</v>
      </c>
      <c r="B15" s="148">
        <f>B9</f>
        <v>41912</v>
      </c>
      <c r="C15" s="148">
        <f>C9</f>
        <v>41547</v>
      </c>
      <c r="D15" s="168" t="str">
        <f>D9</f>
        <v>Var. Ass.</v>
      </c>
      <c r="E15" s="169" t="str">
        <f>E9</f>
        <v>Var. %</v>
      </c>
    </row>
    <row r="16" spans="1:5" ht="12.75">
      <c r="A16" s="23" t="s">
        <v>24</v>
      </c>
      <c r="B16" s="53">
        <f>B7</f>
        <v>184.0999999999999</v>
      </c>
      <c r="C16" s="53">
        <f>D7</f>
        <v>174.60000000000008</v>
      </c>
      <c r="D16" s="19">
        <f>B16-C16</f>
        <v>9.49999999999983</v>
      </c>
      <c r="E16" s="20">
        <f>B16/C16-1</f>
        <v>0.05441008018327498</v>
      </c>
    </row>
    <row r="17" spans="1:5" ht="12.75">
      <c r="A17" s="24" t="s">
        <v>25</v>
      </c>
      <c r="B17" s="79">
        <v>632.7</v>
      </c>
      <c r="C17" s="79">
        <v>580.8</v>
      </c>
      <c r="D17" s="13">
        <f>B17-C17</f>
        <v>51.90000000000009</v>
      </c>
      <c r="E17" s="11">
        <f>B17/C17-1</f>
        <v>0.08935950413223148</v>
      </c>
    </row>
    <row r="18" spans="1:5" s="40" customFormat="1" ht="12.75">
      <c r="A18" s="36" t="s">
        <v>26</v>
      </c>
      <c r="B18" s="39">
        <f>+B16/B17</f>
        <v>0.29097518571202763</v>
      </c>
      <c r="C18" s="39">
        <f>C16/C17</f>
        <v>0.30061983471074394</v>
      </c>
      <c r="D18" s="191"/>
      <c r="E18" s="37"/>
    </row>
    <row r="19" ht="12.75">
      <c r="A19" s="26"/>
    </row>
    <row r="20" ht="12.75">
      <c r="A20" s="26"/>
    </row>
    <row r="21" ht="12.75">
      <c r="A21" s="26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" formulaRange="1"/>
    <ignoredError sqref="C7:D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4" width="10.140625" style="0" bestFit="1" customWidth="1"/>
    <col min="5" max="5" width="11.57421875" style="0" bestFit="1" customWidth="1"/>
    <col min="6" max="6" width="12.7109375" style="0" bestFit="1" customWidth="1"/>
    <col min="7" max="7" width="12.28125" style="0" customWidth="1"/>
    <col min="8" max="8" width="12.7109375" style="0" bestFit="1" customWidth="1"/>
    <col min="9" max="9" width="14.140625" style="0" customWidth="1"/>
  </cols>
  <sheetData>
    <row r="1" ht="12.75">
      <c r="A1" s="26"/>
    </row>
    <row r="2" spans="1:11" ht="12.75">
      <c r="A2" s="150" t="s">
        <v>68</v>
      </c>
      <c r="B2" s="151">
        <f>+GAS!B2</f>
        <v>41912</v>
      </c>
      <c r="C2" s="163" t="s">
        <v>20</v>
      </c>
      <c r="D2" s="151">
        <f>GAS!D2</f>
        <v>41547</v>
      </c>
      <c r="E2" s="163" t="str">
        <f>GAS!E2</f>
        <v>Inc%</v>
      </c>
      <c r="F2" s="170" t="s">
        <v>17</v>
      </c>
      <c r="G2" s="171" t="s">
        <v>18</v>
      </c>
      <c r="H2" s="100"/>
      <c r="I2" s="100"/>
      <c r="J2" s="101"/>
      <c r="K2" s="102"/>
    </row>
    <row r="3" spans="1:12" ht="12.75">
      <c r="A3" s="23" t="s">
        <v>21</v>
      </c>
      <c r="B3" s="41">
        <v>1043.8</v>
      </c>
      <c r="C3" s="124">
        <f>+B3/B$3</f>
        <v>1</v>
      </c>
      <c r="D3" s="41">
        <v>1140.6</v>
      </c>
      <c r="E3" s="124">
        <f>+D3/D$3</f>
        <v>1</v>
      </c>
      <c r="F3" s="71">
        <f>+B3-D3</f>
        <v>-96.79999999999995</v>
      </c>
      <c r="G3" s="20">
        <f>B3/D3-1</f>
        <v>-0.084867613536735</v>
      </c>
      <c r="H3" s="76"/>
      <c r="I3" s="76"/>
      <c r="J3" s="103"/>
      <c r="K3" s="104"/>
      <c r="L3" s="52"/>
    </row>
    <row r="4" spans="1:12" ht="12.75">
      <c r="A4" s="24" t="s">
        <v>22</v>
      </c>
      <c r="B4" s="42">
        <v>-929.5</v>
      </c>
      <c r="C4" s="125">
        <f>+B4/B$3</f>
        <v>-0.8904962636520407</v>
      </c>
      <c r="D4" s="42">
        <v>-1055.7</v>
      </c>
      <c r="E4" s="125">
        <f>+D4/D$3</f>
        <v>-0.9255654918463967</v>
      </c>
      <c r="F4" s="81">
        <f>B4-D4</f>
        <v>126.20000000000005</v>
      </c>
      <c r="G4" s="31">
        <f>B4/D4-1</f>
        <v>-0.1195415364213318</v>
      </c>
      <c r="H4" s="77"/>
      <c r="I4" s="77"/>
      <c r="J4" s="122"/>
      <c r="K4" s="106"/>
      <c r="L4" s="52"/>
    </row>
    <row r="5" spans="1:12" ht="12.75">
      <c r="A5" s="24" t="s">
        <v>6</v>
      </c>
      <c r="B5" s="42">
        <v>-31.9</v>
      </c>
      <c r="C5" s="125">
        <f>+B5/B$3</f>
        <v>-0.030561410231845183</v>
      </c>
      <c r="D5" s="42">
        <v>-24.5</v>
      </c>
      <c r="E5" s="125">
        <f>+D5/D$3</f>
        <v>-0.02147992284762406</v>
      </c>
      <c r="F5" s="81">
        <f>+B5-D5</f>
        <v>-7.399999999999999</v>
      </c>
      <c r="G5" s="31">
        <f>B5/D5-1</f>
        <v>0.30204081632653046</v>
      </c>
      <c r="H5" s="77"/>
      <c r="I5" s="77"/>
      <c r="J5" s="107"/>
      <c r="K5" s="106"/>
      <c r="L5" s="52"/>
    </row>
    <row r="6" spans="1:12" ht="12.75">
      <c r="A6" s="24" t="s">
        <v>9</v>
      </c>
      <c r="B6" s="42">
        <v>5</v>
      </c>
      <c r="C6" s="119">
        <f>+B6/B$3</f>
        <v>0.004790189691511784</v>
      </c>
      <c r="D6" s="42">
        <v>4.6</v>
      </c>
      <c r="E6" s="119">
        <f>+D6/D$3</f>
        <v>0.0040329651060845165</v>
      </c>
      <c r="F6" s="72">
        <f>B6-D6</f>
        <v>0.40000000000000036</v>
      </c>
      <c r="G6" s="31">
        <v>0.088</v>
      </c>
      <c r="H6" s="77"/>
      <c r="I6" s="77"/>
      <c r="J6" s="80"/>
      <c r="K6" s="106"/>
      <c r="L6" s="52"/>
    </row>
    <row r="7" spans="1:12" ht="12.75">
      <c r="A7" s="25" t="s">
        <v>23</v>
      </c>
      <c r="B7" s="43">
        <v>87.4</v>
      </c>
      <c r="C7" s="120">
        <f>B7/B$3</f>
        <v>0.08373251580762599</v>
      </c>
      <c r="D7" s="43">
        <v>65</v>
      </c>
      <c r="E7" s="120">
        <f>D7/D$3</f>
        <v>0.05698755041206383</v>
      </c>
      <c r="F7" s="15">
        <f>B7-D7</f>
        <v>22.400000000000006</v>
      </c>
      <c r="G7" s="16">
        <f>B7/D7-1</f>
        <v>0.34461538461538477</v>
      </c>
      <c r="H7" s="121"/>
      <c r="I7" s="121"/>
      <c r="J7" s="108"/>
      <c r="K7" s="104"/>
      <c r="L7" s="52"/>
    </row>
    <row r="8" spans="1:7" ht="12.75">
      <c r="A8" s="26"/>
      <c r="G8" s="18"/>
    </row>
    <row r="9" spans="1:9" ht="12.75">
      <c r="A9" s="150" t="s">
        <v>79</v>
      </c>
      <c r="B9" s="151">
        <f>B2</f>
        <v>41912</v>
      </c>
      <c r="C9" s="151">
        <f>D2</f>
        <v>41547</v>
      </c>
      <c r="D9" s="170" t="str">
        <f>F2</f>
        <v>Var. Ass.</v>
      </c>
      <c r="E9" s="171" t="str">
        <f>G2</f>
        <v>Var. %</v>
      </c>
      <c r="F9" s="100"/>
      <c r="G9" s="100"/>
      <c r="H9" s="101"/>
      <c r="I9" s="102"/>
    </row>
    <row r="10" spans="1:9" ht="12.75">
      <c r="A10" s="24" t="s">
        <v>70</v>
      </c>
      <c r="B10" s="38">
        <v>6809.5</v>
      </c>
      <c r="C10" s="38">
        <v>7108.6</v>
      </c>
      <c r="D10" s="56">
        <f>B10-C10</f>
        <v>-299.10000000000036</v>
      </c>
      <c r="E10" s="11">
        <f>B10/C10-1</f>
        <v>-0.04207579551529139</v>
      </c>
      <c r="F10" s="78"/>
      <c r="G10" s="78"/>
      <c r="H10" s="123"/>
      <c r="I10" s="112"/>
    </row>
    <row r="11" spans="1:9" ht="12.75">
      <c r="A11" s="27" t="s">
        <v>69</v>
      </c>
      <c r="B11" s="44">
        <v>2193.1</v>
      </c>
      <c r="C11" s="44">
        <v>2207.1</v>
      </c>
      <c r="D11" s="57">
        <f>B11-C11</f>
        <v>-14</v>
      </c>
      <c r="E11" s="12">
        <f>B11/C11-1</f>
        <v>-0.00634316523945444</v>
      </c>
      <c r="F11" s="78"/>
      <c r="G11" s="78"/>
      <c r="H11" s="123"/>
      <c r="I11" s="112"/>
    </row>
    <row r="12" ht="12.75">
      <c r="A12" s="26"/>
    </row>
    <row r="13" spans="1:10" ht="12.75">
      <c r="A13" s="152" t="s">
        <v>61</v>
      </c>
      <c r="B13" s="151">
        <f>B9</f>
        <v>41912</v>
      </c>
      <c r="C13" s="151">
        <f>C9</f>
        <v>41547</v>
      </c>
      <c r="D13" s="170" t="str">
        <f>D9</f>
        <v>Var. Ass.</v>
      </c>
      <c r="E13" s="171" t="str">
        <f>E9</f>
        <v>Var. %</v>
      </c>
      <c r="J13" s="38"/>
    </row>
    <row r="14" spans="1:10" ht="12.75">
      <c r="A14" s="55" t="s">
        <v>24</v>
      </c>
      <c r="B14" s="65">
        <f>B7</f>
        <v>87.4</v>
      </c>
      <c r="C14" s="29">
        <f>D7</f>
        <v>65</v>
      </c>
      <c r="D14" s="19">
        <f>B14-C14</f>
        <v>22.400000000000006</v>
      </c>
      <c r="E14" s="20">
        <f>B14/C14-1</f>
        <v>0.34461538461538477</v>
      </c>
      <c r="J14" s="38"/>
    </row>
    <row r="15" spans="1:5" ht="12.75">
      <c r="A15" s="4" t="s">
        <v>25</v>
      </c>
      <c r="B15" s="79">
        <f>GAS!B17</f>
        <v>632.7</v>
      </c>
      <c r="C15" s="46">
        <f>GAS!C17</f>
        <v>580.8</v>
      </c>
      <c r="D15" s="32">
        <f>B15-C15</f>
        <v>51.90000000000009</v>
      </c>
      <c r="E15" s="31">
        <f>B15/C15-1</f>
        <v>0.08935950413223148</v>
      </c>
    </row>
    <row r="16" spans="1:5" s="40" customFormat="1" ht="12.75">
      <c r="A16" s="45" t="s">
        <v>26</v>
      </c>
      <c r="B16" s="39">
        <f>+B14/B15</f>
        <v>0.13813813813813813</v>
      </c>
      <c r="C16" s="39">
        <f>+C14/C15</f>
        <v>0.1119146005509642</v>
      </c>
      <c r="D16" s="191"/>
      <c r="E16" s="37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 F4:F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I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11.57421875" style="0" bestFit="1" customWidth="1"/>
    <col min="3" max="3" width="10.140625" style="0" bestFit="1" customWidth="1"/>
    <col min="4" max="4" width="10.00390625" style="0" bestFit="1" customWidth="1"/>
    <col min="5" max="5" width="10.57421875" style="0" customWidth="1"/>
    <col min="6" max="6" width="12.140625" style="0" customWidth="1"/>
    <col min="7" max="7" width="12.7109375" style="0" bestFit="1" customWidth="1"/>
  </cols>
  <sheetData>
    <row r="2" spans="1:7" ht="12.75">
      <c r="A2" s="153" t="s">
        <v>68</v>
      </c>
      <c r="B2" s="154">
        <f>+'Energia Elettrica'!B2</f>
        <v>41912</v>
      </c>
      <c r="C2" s="164" t="s">
        <v>20</v>
      </c>
      <c r="D2" s="154">
        <f>+'Energia Elettrica'!D2</f>
        <v>41547</v>
      </c>
      <c r="E2" s="164" t="s">
        <v>20</v>
      </c>
      <c r="F2" s="172" t="str">
        <f>'Energia Elettrica'!F2</f>
        <v>Var. Ass.</v>
      </c>
      <c r="G2" s="173" t="str">
        <f>'Energia Elettrica'!G2</f>
        <v>Var. %</v>
      </c>
    </row>
    <row r="3" spans="1:7" ht="12.75">
      <c r="A3" s="23" t="s">
        <v>21</v>
      </c>
      <c r="B3" s="47">
        <v>587.6</v>
      </c>
      <c r="C3" s="124">
        <f>+B3/B$3</f>
        <v>1</v>
      </c>
      <c r="D3" s="47">
        <v>550.9</v>
      </c>
      <c r="E3" s="124">
        <f>+D3/D$3</f>
        <v>1</v>
      </c>
      <c r="F3" s="71">
        <f>B3-D3</f>
        <v>36.700000000000045</v>
      </c>
      <c r="G3" s="20">
        <f>B3/D3-1</f>
        <v>0.06661826102740975</v>
      </c>
    </row>
    <row r="4" spans="1:7" ht="12.75">
      <c r="A4" s="24" t="s">
        <v>22</v>
      </c>
      <c r="B4" s="48">
        <v>-312.4</v>
      </c>
      <c r="C4" s="119">
        <f>+B4/B$3</f>
        <v>-0.5316541865214431</v>
      </c>
      <c r="D4" s="48">
        <v>-297.8</v>
      </c>
      <c r="E4" s="119">
        <f>+D4/D$3</f>
        <v>-0.5405699764022509</v>
      </c>
      <c r="F4" s="81">
        <f>B4-D4</f>
        <v>-14.599999999999966</v>
      </c>
      <c r="G4" s="31">
        <f>B4/D4-1</f>
        <v>0.04902619207521819</v>
      </c>
    </row>
    <row r="5" spans="1:9" ht="12.75">
      <c r="A5" s="24" t="s">
        <v>6</v>
      </c>
      <c r="B5" s="48">
        <v>-107.8</v>
      </c>
      <c r="C5" s="119">
        <f>+B5/B$3</f>
        <v>-0.1834581347855684</v>
      </c>
      <c r="D5" s="48">
        <v>-105</v>
      </c>
      <c r="E5" s="119">
        <f>+D5/D$3</f>
        <v>-0.1905972045743329</v>
      </c>
      <c r="F5" s="81">
        <f>B5-D5</f>
        <v>-2.799999999999997</v>
      </c>
      <c r="G5" s="31">
        <f>B5/D5-1</f>
        <v>0.026666666666666616</v>
      </c>
      <c r="I5" s="48"/>
    </row>
    <row r="6" spans="1:9" ht="12.75">
      <c r="A6" s="24" t="s">
        <v>9</v>
      </c>
      <c r="B6" s="48">
        <v>1.6</v>
      </c>
      <c r="C6" s="119">
        <f>+B6/B$3</f>
        <v>0.0027229407760381214</v>
      </c>
      <c r="D6" s="48">
        <v>1.6</v>
      </c>
      <c r="E6" s="119">
        <f>+D6/D$3</f>
        <v>0.0029043383554184063</v>
      </c>
      <c r="F6" s="72">
        <f>B6-D6</f>
        <v>0</v>
      </c>
      <c r="G6" s="31">
        <f>+B6/D6-1</f>
        <v>0</v>
      </c>
      <c r="I6" s="48"/>
    </row>
    <row r="7" spans="1:9" ht="12.75">
      <c r="A7" s="25" t="s">
        <v>23</v>
      </c>
      <c r="B7" s="49">
        <v>169</v>
      </c>
      <c r="C7" s="120">
        <f>+B7/B$3</f>
        <v>0.28761061946902655</v>
      </c>
      <c r="D7" s="49">
        <v>149.7</v>
      </c>
      <c r="E7" s="120">
        <f>+D7/D$3</f>
        <v>0.27173715737883464</v>
      </c>
      <c r="F7" s="15">
        <f>B7-D7</f>
        <v>19.30000000000001</v>
      </c>
      <c r="G7" s="16">
        <f>+B7/D7-1</f>
        <v>0.12892451569806296</v>
      </c>
      <c r="I7" s="48"/>
    </row>
    <row r="8" spans="1:9" ht="12.75">
      <c r="A8" s="28"/>
      <c r="B8" s="5"/>
      <c r="C8" s="5"/>
      <c r="D8" s="5"/>
      <c r="E8" s="5"/>
      <c r="F8" s="5"/>
      <c r="G8" s="5"/>
      <c r="I8" s="48"/>
    </row>
    <row r="9" spans="1:7" ht="12.75">
      <c r="A9" s="153" t="s">
        <v>77</v>
      </c>
      <c r="B9" s="154">
        <f>B2</f>
        <v>41912</v>
      </c>
      <c r="C9" s="154">
        <f>D2</f>
        <v>41547</v>
      </c>
      <c r="D9" s="172" t="str">
        <f>F2</f>
        <v>Var. Ass.</v>
      </c>
      <c r="E9" s="173" t="str">
        <f>G2</f>
        <v>Var. %</v>
      </c>
      <c r="F9" s="100"/>
      <c r="G9" s="100"/>
    </row>
    <row r="10" spans="1:7" ht="12.75">
      <c r="A10" s="179" t="s">
        <v>71</v>
      </c>
      <c r="C10" s="5"/>
      <c r="D10" s="5"/>
      <c r="E10" s="5"/>
      <c r="F10" s="127"/>
      <c r="G10" s="127"/>
    </row>
    <row r="11" spans="1:7" ht="12.75">
      <c r="A11" s="24" t="s">
        <v>27</v>
      </c>
      <c r="B11" s="46">
        <v>224.4</v>
      </c>
      <c r="C11" s="46">
        <v>233.7</v>
      </c>
      <c r="D11" s="13">
        <f>B11-C11</f>
        <v>-9.299999999999983</v>
      </c>
      <c r="E11" s="21">
        <f>B11/C11-1</f>
        <v>-0.03979460847240046</v>
      </c>
      <c r="F11" s="126"/>
      <c r="G11" s="126"/>
    </row>
    <row r="12" spans="1:7" ht="12.75">
      <c r="A12" s="24" t="s">
        <v>66</v>
      </c>
      <c r="B12" s="46">
        <v>184.9</v>
      </c>
      <c r="C12" s="46">
        <v>190.5</v>
      </c>
      <c r="D12" s="13">
        <f>B12-C12</f>
        <v>-5.599999999999994</v>
      </c>
      <c r="E12" s="21">
        <f>B12/C12-1</f>
        <v>-0.029396325459317585</v>
      </c>
      <c r="F12" s="126"/>
      <c r="G12" s="126"/>
    </row>
    <row r="13" spans="1:7" ht="12.75">
      <c r="A13" s="27" t="s">
        <v>28</v>
      </c>
      <c r="B13" s="51">
        <v>183.4</v>
      </c>
      <c r="C13" s="51">
        <v>188.3</v>
      </c>
      <c r="D13" s="14">
        <f>B13-C13</f>
        <v>-4.900000000000006</v>
      </c>
      <c r="E13" s="111">
        <f>B13/C13-1</f>
        <v>-0.02602230483271384</v>
      </c>
      <c r="F13" s="126"/>
      <c r="G13" s="126"/>
    </row>
    <row r="14" spans="1:5" ht="12.75">
      <c r="A14" s="28"/>
      <c r="B14" s="22"/>
      <c r="C14" s="50"/>
      <c r="D14" s="13"/>
      <c r="E14" s="21"/>
    </row>
    <row r="15" spans="1:5" ht="12.75">
      <c r="A15" s="155" t="s">
        <v>61</v>
      </c>
      <c r="B15" s="154">
        <f>B9</f>
        <v>41912</v>
      </c>
      <c r="C15" s="154">
        <f>C9</f>
        <v>41547</v>
      </c>
      <c r="D15" s="172" t="str">
        <f>D9</f>
        <v>Var. Ass.</v>
      </c>
      <c r="E15" s="173" t="str">
        <f>E9</f>
        <v>Var. %</v>
      </c>
    </row>
    <row r="16" spans="1:5" ht="12.75">
      <c r="A16" s="55" t="s">
        <v>24</v>
      </c>
      <c r="B16" s="64">
        <f>B7</f>
        <v>169</v>
      </c>
      <c r="C16" s="64">
        <f>D7</f>
        <v>149.7</v>
      </c>
      <c r="D16" s="19">
        <f>B16-C16</f>
        <v>19.30000000000001</v>
      </c>
      <c r="E16" s="20">
        <f>B16/C16-1</f>
        <v>0.12892451569806296</v>
      </c>
    </row>
    <row r="17" spans="1:5" ht="12.75">
      <c r="A17" s="4" t="s">
        <v>25</v>
      </c>
      <c r="B17" s="79">
        <f>'Energia Elettrica'!B15</f>
        <v>632.7</v>
      </c>
      <c r="C17" s="46">
        <f>'Energia Elettrica'!C15</f>
        <v>580.8</v>
      </c>
      <c r="D17" s="13">
        <f>B17-C17</f>
        <v>51.90000000000009</v>
      </c>
      <c r="E17" s="11">
        <f>B17/C17-1</f>
        <v>0.08935950413223148</v>
      </c>
    </row>
    <row r="18" spans="1:5" s="40" customFormat="1" ht="12.75">
      <c r="A18" s="45" t="s">
        <v>26</v>
      </c>
      <c r="B18" s="39">
        <f>+B16/B17</f>
        <v>0.2671092144776355</v>
      </c>
      <c r="C18" s="39">
        <f>+C16/C17</f>
        <v>0.2577479338842975</v>
      </c>
      <c r="D18" s="191"/>
      <c r="E18" s="37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2:I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3" width="11.28125" style="0" customWidth="1"/>
    <col min="4" max="4" width="10.00390625" style="0" customWidth="1"/>
    <col min="5" max="7" width="11.28125" style="0" customWidth="1"/>
  </cols>
  <sheetData>
    <row r="2" spans="1:7" ht="12.75">
      <c r="A2" s="156" t="s">
        <v>68</v>
      </c>
      <c r="B2" s="157">
        <f>+Idrico!B2</f>
        <v>41912</v>
      </c>
      <c r="C2" s="165" t="str">
        <f>E2</f>
        <v>Inc%</v>
      </c>
      <c r="D2" s="157">
        <f>+Idrico!D2</f>
        <v>41547</v>
      </c>
      <c r="E2" s="165" t="str">
        <f>Idrico!E2</f>
        <v>Inc%</v>
      </c>
      <c r="F2" s="174" t="str">
        <f>Idrico!F2</f>
        <v>Var. Ass.</v>
      </c>
      <c r="G2" s="175" t="str">
        <f>Idrico!G2</f>
        <v>Var. %</v>
      </c>
    </row>
    <row r="3" spans="1:7" ht="12.75">
      <c r="A3" s="23" t="s">
        <v>21</v>
      </c>
      <c r="B3" s="33">
        <v>651.1</v>
      </c>
      <c r="C3" s="118">
        <f>+B3/B$3</f>
        <v>1</v>
      </c>
      <c r="D3" s="33">
        <v>637.2</v>
      </c>
      <c r="E3" s="118">
        <f>+D3/D$3</f>
        <v>1</v>
      </c>
      <c r="F3" s="71">
        <f>B3-D3</f>
        <v>13.899999999999977</v>
      </c>
      <c r="G3" s="20">
        <f>B3/D3-1</f>
        <v>0.021814187068424307</v>
      </c>
    </row>
    <row r="4" spans="1:7" ht="12.75">
      <c r="A4" s="24" t="s">
        <v>22</v>
      </c>
      <c r="B4" s="52">
        <v>-346.6</v>
      </c>
      <c r="C4" s="119">
        <f>+B4/B$3</f>
        <v>-0.5323299032406696</v>
      </c>
      <c r="D4" s="52">
        <v>-338.04</v>
      </c>
      <c r="E4" s="119">
        <f>+D4/D$3</f>
        <v>-0.5305084745762711</v>
      </c>
      <c r="F4" s="81">
        <f>B4-D4</f>
        <v>-8.560000000000002</v>
      </c>
      <c r="G4" s="31">
        <f>B4/D4-1</f>
        <v>0.025322447047686714</v>
      </c>
    </row>
    <row r="5" spans="1:7" ht="12.75">
      <c r="A5" s="24" t="s">
        <v>6</v>
      </c>
      <c r="B5" s="52">
        <v>-129.4</v>
      </c>
      <c r="C5" s="119">
        <f>+B5/B$3</f>
        <v>-0.1987405928428813</v>
      </c>
      <c r="D5" s="52">
        <v>-126.5</v>
      </c>
      <c r="E5" s="119">
        <f>+D5/D$3</f>
        <v>-0.1985247959824231</v>
      </c>
      <c r="F5" s="81">
        <f>B5-D5</f>
        <v>-2.9000000000000057</v>
      </c>
      <c r="G5" s="31">
        <f>B5/D5-1</f>
        <v>0.02292490118577084</v>
      </c>
    </row>
    <row r="6" spans="1:7" ht="12.75">
      <c r="A6" s="24" t="s">
        <v>9</v>
      </c>
      <c r="B6" s="52">
        <v>1.5</v>
      </c>
      <c r="C6" s="119">
        <f>+B6/B$3</f>
        <v>0.0023037935800952233</v>
      </c>
      <c r="D6" s="52">
        <v>1.8</v>
      </c>
      <c r="E6" s="119">
        <f>+D6/D$3</f>
        <v>0.002824858757062147</v>
      </c>
      <c r="F6" s="72">
        <f>B6-D6</f>
        <v>-0.30000000000000004</v>
      </c>
      <c r="G6" s="31">
        <v>-0.171</v>
      </c>
    </row>
    <row r="7" spans="1:7" ht="12.75">
      <c r="A7" s="25" t="s">
        <v>23</v>
      </c>
      <c r="B7" s="35">
        <v>176.7</v>
      </c>
      <c r="C7" s="120">
        <f>+B7/B$3</f>
        <v>0.2713868837352173</v>
      </c>
      <c r="D7" s="35">
        <v>174.4</v>
      </c>
      <c r="E7" s="120">
        <f>+D7/D$3</f>
        <v>0.2736974262397991</v>
      </c>
      <c r="F7" s="15">
        <f>B7-D7</f>
        <v>2.299999999999983</v>
      </c>
      <c r="G7" s="16">
        <f>B7/D7-1</f>
        <v>0.013188073394495348</v>
      </c>
    </row>
    <row r="8" spans="1:7" ht="12.75">
      <c r="A8" s="28"/>
      <c r="B8" s="5"/>
      <c r="C8" s="128"/>
      <c r="D8" s="5"/>
      <c r="E8" s="128"/>
      <c r="F8" s="71"/>
      <c r="G8" s="5"/>
    </row>
    <row r="9" spans="1:8" ht="12.75">
      <c r="A9" s="156" t="s">
        <v>72</v>
      </c>
      <c r="B9" s="157">
        <f aca="true" t="shared" si="0" ref="B9:G9">B2</f>
        <v>41912</v>
      </c>
      <c r="C9" s="165" t="str">
        <f t="shared" si="0"/>
        <v>Inc%</v>
      </c>
      <c r="D9" s="157">
        <f t="shared" si="0"/>
        <v>41547</v>
      </c>
      <c r="E9" s="165" t="str">
        <f t="shared" si="0"/>
        <v>Inc%</v>
      </c>
      <c r="F9" s="174" t="str">
        <f t="shared" si="0"/>
        <v>Var. Ass.</v>
      </c>
      <c r="G9" s="175" t="str">
        <f t="shared" si="0"/>
        <v>Var. %</v>
      </c>
      <c r="H9" s="52"/>
    </row>
    <row r="10" spans="1:8" ht="12.75">
      <c r="A10" s="24" t="s">
        <v>29</v>
      </c>
      <c r="B10" s="75">
        <v>1516.57</v>
      </c>
      <c r="C10" s="129">
        <f>+B10/B$15</f>
        <v>0.3101801477506074</v>
      </c>
      <c r="D10" s="34">
        <v>1503.3</v>
      </c>
      <c r="E10" s="129">
        <f>+D10/D$15</f>
        <v>0.32966382316177273</v>
      </c>
      <c r="F10" s="13">
        <f>B10-D10</f>
        <v>13.269999999999982</v>
      </c>
      <c r="G10" s="31">
        <f>B10/D10-1</f>
        <v>0.008827246723874138</v>
      </c>
      <c r="H10" s="52"/>
    </row>
    <row r="11" spans="1:8" ht="12.75">
      <c r="A11" s="24" t="s">
        <v>30</v>
      </c>
      <c r="B11" s="187">
        <v>1605.78</v>
      </c>
      <c r="C11" s="129">
        <f>+B11/B$15</f>
        <v>0.32842603879476084</v>
      </c>
      <c r="D11" s="52">
        <v>1338</v>
      </c>
      <c r="E11" s="129">
        <f>+D11/D$15</f>
        <v>0.29341461810048025</v>
      </c>
      <c r="F11" s="13">
        <f>B11-D11</f>
        <v>267.78</v>
      </c>
      <c r="G11" s="11">
        <f>B11/D11-1</f>
        <v>0.20013452914798213</v>
      </c>
      <c r="H11" s="52"/>
    </row>
    <row r="12" spans="1:8" s="17" customFormat="1" ht="12.75">
      <c r="A12" s="60" t="s">
        <v>78</v>
      </c>
      <c r="B12" s="188">
        <f>SUM(B10:B11)</f>
        <v>3122.35</v>
      </c>
      <c r="C12" s="130">
        <f>+B12/B$15</f>
        <v>0.6386061865453683</v>
      </c>
      <c r="D12" s="61">
        <f>+D10+D11</f>
        <v>2841.3</v>
      </c>
      <c r="E12" s="130">
        <f>+D12/D$15</f>
        <v>0.623078441262253</v>
      </c>
      <c r="F12" s="62">
        <f>B12-D12</f>
        <v>281.0499999999997</v>
      </c>
      <c r="G12" s="63">
        <f>B12/D12-1</f>
        <v>0.09891598915989142</v>
      </c>
      <c r="H12" s="67"/>
    </row>
    <row r="13" spans="1:8" s="17" customFormat="1" ht="14.25" customHeight="1">
      <c r="A13" s="24" t="s">
        <v>31</v>
      </c>
      <c r="B13" s="187">
        <v>1766.97</v>
      </c>
      <c r="C13" s="129">
        <f>+B13/B$15</f>
        <v>0.36139381345463173</v>
      </c>
      <c r="D13" s="52">
        <v>1718.8</v>
      </c>
      <c r="E13" s="129">
        <f>+D13/D$15</f>
        <v>0.37692155873774696</v>
      </c>
      <c r="F13" s="13">
        <f>B13-D13</f>
        <v>48.17000000000007</v>
      </c>
      <c r="G13" s="11">
        <f>B13/D13-1</f>
        <v>0.028025366534791818</v>
      </c>
      <c r="H13" s="67"/>
    </row>
    <row r="14" spans="1:8" s="17" customFormat="1" ht="12.75">
      <c r="A14" s="28"/>
      <c r="B14" s="187"/>
      <c r="C14" s="129"/>
      <c r="D14" s="52"/>
      <c r="E14" s="129"/>
      <c r="F14" s="13"/>
      <c r="G14" s="11"/>
      <c r="H14" s="67"/>
    </row>
    <row r="15" spans="1:7" s="17" customFormat="1" ht="12.75">
      <c r="A15" s="60" t="s">
        <v>32</v>
      </c>
      <c r="B15" s="188">
        <f>SUM(B12:B13)</f>
        <v>4889.32</v>
      </c>
      <c r="C15" s="130">
        <f>+B15/B$15</f>
        <v>1</v>
      </c>
      <c r="D15" s="61">
        <f>SUM(D12:D13)</f>
        <v>4560.1</v>
      </c>
      <c r="E15" s="130">
        <f>+D15/D$15</f>
        <v>1</v>
      </c>
      <c r="F15" s="62">
        <f>B15-D15</f>
        <v>329.21999999999935</v>
      </c>
      <c r="G15" s="63">
        <f>B15/D15-1</f>
        <v>0.07219578518014935</v>
      </c>
    </row>
    <row r="16" spans="1:8" ht="12.75">
      <c r="A16" s="17"/>
      <c r="B16" s="189"/>
      <c r="C16" s="131"/>
      <c r="D16" s="17"/>
      <c r="E16" s="131"/>
      <c r="F16" s="17"/>
      <c r="G16" s="70"/>
      <c r="H16" s="52"/>
    </row>
    <row r="17" spans="1:8" ht="12.75">
      <c r="A17" s="24" t="s">
        <v>33</v>
      </c>
      <c r="B17" s="187">
        <v>914.1</v>
      </c>
      <c r="C17" s="129">
        <f aca="true" t="shared" si="1" ref="C17:C23">+B17/B$23</f>
        <v>0.18695774889862438</v>
      </c>
      <c r="D17" s="52">
        <v>907.1</v>
      </c>
      <c r="E17" s="129">
        <f aca="true" t="shared" si="2" ref="E17:E23">+D17/D$23</f>
        <v>0.19891933142403526</v>
      </c>
      <c r="F17" s="13">
        <f aca="true" t="shared" si="3" ref="F17:F23">B17-D17</f>
        <v>7</v>
      </c>
      <c r="G17" s="11">
        <f aca="true" t="shared" si="4" ref="G17:G23">B17/D17-1</f>
        <v>0.007716900011024208</v>
      </c>
      <c r="H17" s="52"/>
    </row>
    <row r="18" spans="1:8" ht="12.75">
      <c r="A18" s="24" t="s">
        <v>34</v>
      </c>
      <c r="B18" s="187">
        <v>1041.4</v>
      </c>
      <c r="C18" s="129">
        <f t="shared" si="1"/>
        <v>0.2129939828279482</v>
      </c>
      <c r="D18" s="52">
        <v>1015.4</v>
      </c>
      <c r="E18" s="129">
        <f t="shared" si="2"/>
        <v>0.2226686022797546</v>
      </c>
      <c r="F18" s="59">
        <f t="shared" si="3"/>
        <v>26.000000000000114</v>
      </c>
      <c r="G18" s="11">
        <f t="shared" si="4"/>
        <v>0.02560567264132363</v>
      </c>
      <c r="H18" s="52"/>
    </row>
    <row r="19" spans="1:8" ht="12.75">
      <c r="A19" s="24" t="s">
        <v>35</v>
      </c>
      <c r="B19" s="187">
        <v>340.6</v>
      </c>
      <c r="C19" s="129">
        <f t="shared" si="1"/>
        <v>0.06966175393815936</v>
      </c>
      <c r="D19" s="52">
        <v>279.2</v>
      </c>
      <c r="E19" s="129">
        <f t="shared" si="2"/>
        <v>0.06122619042397821</v>
      </c>
      <c r="F19" s="13">
        <f t="shared" si="3"/>
        <v>61.400000000000034</v>
      </c>
      <c r="G19" s="11">
        <f t="shared" si="4"/>
        <v>0.21991404011461335</v>
      </c>
      <c r="H19" s="52"/>
    </row>
    <row r="20" spans="1:8" ht="12.75">
      <c r="A20" s="24" t="s">
        <v>36</v>
      </c>
      <c r="B20" s="187">
        <v>366.7</v>
      </c>
      <c r="C20" s="129">
        <f t="shared" si="1"/>
        <v>0.07499989773670884</v>
      </c>
      <c r="D20" s="52">
        <v>368.1</v>
      </c>
      <c r="E20" s="129">
        <f t="shared" si="2"/>
        <v>0.0807212059278882</v>
      </c>
      <c r="F20" s="13">
        <f t="shared" si="3"/>
        <v>-1.400000000000034</v>
      </c>
      <c r="G20" s="11">
        <f t="shared" si="4"/>
        <v>-0.003803314316761841</v>
      </c>
      <c r="H20" s="52"/>
    </row>
    <row r="21" spans="1:8" ht="12.75">
      <c r="A21" s="24" t="s">
        <v>37</v>
      </c>
      <c r="B21" s="187">
        <v>906.47</v>
      </c>
      <c r="C21" s="129">
        <f t="shared" si="1"/>
        <v>0.1853972110755235</v>
      </c>
      <c r="D21" s="52">
        <v>826.07</v>
      </c>
      <c r="E21" s="129">
        <f t="shared" si="2"/>
        <v>0.18115014012727682</v>
      </c>
      <c r="F21" s="13">
        <f t="shared" si="3"/>
        <v>80.39999999999998</v>
      </c>
      <c r="G21" s="11">
        <f t="shared" si="4"/>
        <v>0.09732831358117355</v>
      </c>
      <c r="H21" s="52"/>
    </row>
    <row r="22" spans="1:8" s="17" customFormat="1" ht="12.75">
      <c r="A22" s="24" t="s">
        <v>38</v>
      </c>
      <c r="B22" s="187">
        <v>1320.07</v>
      </c>
      <c r="C22" s="129">
        <f t="shared" si="1"/>
        <v>0.26998940552303585</v>
      </c>
      <c r="D22" s="52">
        <v>1164.27</v>
      </c>
      <c r="E22" s="129">
        <f t="shared" si="2"/>
        <v>0.25531452981706704</v>
      </c>
      <c r="F22" s="13">
        <f t="shared" si="3"/>
        <v>155.79999999999995</v>
      </c>
      <c r="G22" s="11">
        <f t="shared" si="4"/>
        <v>0.13381775704948162</v>
      </c>
      <c r="H22" s="52"/>
    </row>
    <row r="23" spans="1:7" ht="12.75">
      <c r="A23" s="60" t="s">
        <v>39</v>
      </c>
      <c r="B23" s="188">
        <f>SUM(B17:B22)</f>
        <v>4889.339999999999</v>
      </c>
      <c r="C23" s="130">
        <f t="shared" si="1"/>
        <v>1</v>
      </c>
      <c r="D23" s="61">
        <f>SUM(D17:D22)</f>
        <v>4560.139999999999</v>
      </c>
      <c r="E23" s="130">
        <f t="shared" si="2"/>
        <v>1</v>
      </c>
      <c r="F23" s="62">
        <f t="shared" si="3"/>
        <v>329.1999999999998</v>
      </c>
      <c r="G23" s="63">
        <f t="shared" si="4"/>
        <v>0.07219076607297148</v>
      </c>
    </row>
    <row r="25" spans="1:9" ht="12.75">
      <c r="A25" s="158" t="s">
        <v>61</v>
      </c>
      <c r="B25" s="157">
        <f>B2</f>
        <v>41912</v>
      </c>
      <c r="C25" s="157">
        <f>D9</f>
        <v>41547</v>
      </c>
      <c r="D25" s="176" t="str">
        <f>F9</f>
        <v>Var. Ass.</v>
      </c>
      <c r="E25" s="175" t="str">
        <f>G9</f>
        <v>Var. %</v>
      </c>
      <c r="I25" s="52"/>
    </row>
    <row r="26" spans="1:5" s="40" customFormat="1" ht="12.75">
      <c r="A26" s="55" t="s">
        <v>24</v>
      </c>
      <c r="B26" s="65">
        <f>B7</f>
        <v>176.7</v>
      </c>
      <c r="C26" s="65">
        <f>D7</f>
        <v>174.4</v>
      </c>
      <c r="D26" s="19">
        <f>B26-C26</f>
        <v>2.299999999999983</v>
      </c>
      <c r="E26" s="20">
        <f>B26/C26-1</f>
        <v>0.013188073394495348</v>
      </c>
    </row>
    <row r="27" spans="1:5" ht="12.75">
      <c r="A27" s="4" t="s">
        <v>25</v>
      </c>
      <c r="B27" s="79">
        <f>Idrico!B17</f>
        <v>632.7</v>
      </c>
      <c r="C27" s="46">
        <f>Idrico!C17</f>
        <v>580.8</v>
      </c>
      <c r="D27" s="13">
        <f>B27-C27</f>
        <v>51.90000000000009</v>
      </c>
      <c r="E27" s="11">
        <f>B27/C27-1</f>
        <v>0.08935950413223148</v>
      </c>
    </row>
    <row r="28" spans="1:5" ht="12.75">
      <c r="A28" s="45" t="s">
        <v>26</v>
      </c>
      <c r="B28" s="39">
        <f>+B26/B27</f>
        <v>0.27927927927927926</v>
      </c>
      <c r="C28" s="39">
        <f>+C26/C27</f>
        <v>0.30027548209366395</v>
      </c>
      <c r="D28" s="191"/>
      <c r="E28" s="54"/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F12:G12 C12:D12 D8 C16:C23 C14:C15 C13 C7:C8 C11 D9 C9 D15 D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4" width="10.140625" style="0" bestFit="1" customWidth="1"/>
    <col min="5" max="5" width="11.8515625" style="0" customWidth="1"/>
    <col min="6" max="6" width="14.140625" style="0" customWidth="1"/>
    <col min="7" max="7" width="13.421875" style="0" customWidth="1"/>
  </cols>
  <sheetData>
    <row r="2" spans="1:7" ht="12.75">
      <c r="A2" s="159" t="s">
        <v>68</v>
      </c>
      <c r="B2" s="160">
        <f>+Ambiente!B2</f>
        <v>41912</v>
      </c>
      <c r="C2" s="166" t="str">
        <f>E2</f>
        <v>Inc%</v>
      </c>
      <c r="D2" s="160">
        <f>+Ambiente!D2</f>
        <v>41547</v>
      </c>
      <c r="E2" s="166" t="str">
        <f>Ambiente!E2</f>
        <v>Inc%</v>
      </c>
      <c r="F2" s="177" t="str">
        <f>Ambiente!F2</f>
        <v>Var. Ass.</v>
      </c>
      <c r="G2" s="178" t="str">
        <f>Ambiente!G2</f>
        <v>Var. %</v>
      </c>
    </row>
    <row r="3" spans="1:7" ht="12.75">
      <c r="A3" s="23" t="s">
        <v>21</v>
      </c>
      <c r="B3" s="33">
        <v>87.3</v>
      </c>
      <c r="C3" s="124">
        <f>+B3/B$3</f>
        <v>1</v>
      </c>
      <c r="D3" s="33">
        <v>91</v>
      </c>
      <c r="E3" s="124">
        <f>+D3/D$3</f>
        <v>1</v>
      </c>
      <c r="F3" s="71">
        <f>B3-D3</f>
        <v>-3.700000000000003</v>
      </c>
      <c r="G3" s="20">
        <f>B3/D3-1</f>
        <v>-0.04065934065934074</v>
      </c>
    </row>
    <row r="4" spans="1:7" ht="12.75">
      <c r="A4" s="24" t="s">
        <v>22</v>
      </c>
      <c r="B4" s="52">
        <v>-58.7</v>
      </c>
      <c r="C4" s="119">
        <f>+B4/B$3</f>
        <v>-0.6723940435280642</v>
      </c>
      <c r="D4" s="52">
        <v>-58.6</v>
      </c>
      <c r="E4" s="119">
        <f>+D4/D$3</f>
        <v>-0.643956043956044</v>
      </c>
      <c r="F4" s="81">
        <f>B4-D4</f>
        <v>-0.10000000000000142</v>
      </c>
      <c r="G4" s="31">
        <f>B4/D4-1</f>
        <v>0.0017064846416381396</v>
      </c>
    </row>
    <row r="5" spans="1:7" ht="12.75">
      <c r="A5" s="24" t="s">
        <v>6</v>
      </c>
      <c r="B5" s="52">
        <v>-14</v>
      </c>
      <c r="C5" s="119">
        <v>-0.161</v>
      </c>
      <c r="D5" s="52">
        <v>-15.9</v>
      </c>
      <c r="E5" s="119">
        <v>-0.174</v>
      </c>
      <c r="F5" s="81">
        <f>B5-D5</f>
        <v>1.9000000000000004</v>
      </c>
      <c r="G5" s="31">
        <v>-0.12</v>
      </c>
    </row>
    <row r="6" spans="1:7" ht="12.75">
      <c r="A6" s="24" t="s">
        <v>9</v>
      </c>
      <c r="B6" s="52">
        <v>0.8</v>
      </c>
      <c r="C6" s="129">
        <v>0.01</v>
      </c>
      <c r="D6" s="52">
        <v>0.6</v>
      </c>
      <c r="E6" s="129">
        <f>+D6/D$3</f>
        <v>0.006593406593406593</v>
      </c>
      <c r="F6" s="72">
        <f>B6-D6</f>
        <v>0.20000000000000007</v>
      </c>
      <c r="G6" s="31">
        <v>0.323</v>
      </c>
    </row>
    <row r="7" spans="1:7" ht="12.75">
      <c r="A7" s="25" t="s">
        <v>23</v>
      </c>
      <c r="B7" s="35">
        <v>15.5</v>
      </c>
      <c r="C7" s="136">
        <v>0.177</v>
      </c>
      <c r="D7" s="35">
        <v>17.1</v>
      </c>
      <c r="E7" s="136">
        <f>+D7/D$3</f>
        <v>0.18791208791208794</v>
      </c>
      <c r="F7" s="15">
        <f>B7-D7</f>
        <v>-1.6000000000000014</v>
      </c>
      <c r="G7" s="16">
        <v>-0.098</v>
      </c>
    </row>
    <row r="8" spans="1:7" ht="12.75">
      <c r="A8" s="28"/>
      <c r="B8" s="5"/>
      <c r="C8" s="5"/>
      <c r="D8" s="5"/>
      <c r="E8" s="5"/>
      <c r="F8" s="5"/>
      <c r="G8" s="5"/>
    </row>
    <row r="9" spans="1:7" ht="12.75">
      <c r="A9" s="159" t="s">
        <v>16</v>
      </c>
      <c r="B9" s="160">
        <f>B2</f>
        <v>41912</v>
      </c>
      <c r="C9" s="160">
        <f>D2</f>
        <v>41547</v>
      </c>
      <c r="D9" s="177" t="str">
        <f>F2</f>
        <v>Var. Ass.</v>
      </c>
      <c r="E9" s="178" t="str">
        <f>G2</f>
        <v>Var. %</v>
      </c>
      <c r="F9" s="115"/>
      <c r="G9" s="100"/>
    </row>
    <row r="10" spans="1:7" ht="12.75">
      <c r="A10" s="66" t="s">
        <v>40</v>
      </c>
      <c r="D10" s="13"/>
      <c r="E10" s="21"/>
      <c r="F10" s="133"/>
      <c r="G10" s="127"/>
    </row>
    <row r="11" spans="1:7" ht="12.75">
      <c r="A11" s="24" t="s">
        <v>62</v>
      </c>
      <c r="B11" s="46">
        <v>490.4</v>
      </c>
      <c r="C11" s="46">
        <v>422.5</v>
      </c>
      <c r="D11" s="13">
        <f>B11-C11</f>
        <v>67.89999999999998</v>
      </c>
      <c r="E11" s="21">
        <f>B11/C11-1</f>
        <v>0.16071005917159753</v>
      </c>
      <c r="F11" s="134"/>
      <c r="G11" s="80"/>
    </row>
    <row r="12" spans="1:7" ht="12.75">
      <c r="A12" s="27" t="s">
        <v>41</v>
      </c>
      <c r="B12" s="30">
        <v>145</v>
      </c>
      <c r="C12" s="30">
        <v>109</v>
      </c>
      <c r="D12" s="58">
        <f>B12-C12</f>
        <v>36</v>
      </c>
      <c r="E12" s="111">
        <f>B12/C12-1</f>
        <v>0.3302752293577982</v>
      </c>
      <c r="F12" s="135"/>
      <c r="G12" s="132"/>
    </row>
    <row r="13" ht="12.75">
      <c r="A13" s="26"/>
    </row>
    <row r="14" spans="1:5" ht="12.75">
      <c r="A14" s="161" t="s">
        <v>61</v>
      </c>
      <c r="B14" s="160">
        <f>B9</f>
        <v>41912</v>
      </c>
      <c r="C14" s="160">
        <f>C9</f>
        <v>41547</v>
      </c>
      <c r="D14" s="177" t="str">
        <f>D9</f>
        <v>Var. Ass.</v>
      </c>
      <c r="E14" s="178" t="str">
        <f>E9</f>
        <v>Var. %</v>
      </c>
    </row>
    <row r="15" spans="1:5" ht="12.75">
      <c r="A15" s="55" t="s">
        <v>24</v>
      </c>
      <c r="B15" s="65">
        <f>B7</f>
        <v>15.5</v>
      </c>
      <c r="C15" s="65">
        <f>D7</f>
        <v>17.1</v>
      </c>
      <c r="D15" s="19">
        <f>B15-C15</f>
        <v>-1.6000000000000014</v>
      </c>
      <c r="E15" s="20">
        <v>-0.098</v>
      </c>
    </row>
    <row r="16" spans="1:5" ht="12.75">
      <c r="A16" s="4" t="s">
        <v>25</v>
      </c>
      <c r="B16" s="46">
        <f>Ambiente!B27</f>
        <v>632.7</v>
      </c>
      <c r="C16" s="46">
        <f>Ambiente!C27</f>
        <v>580.8</v>
      </c>
      <c r="D16" s="13">
        <f>B16-C16</f>
        <v>51.90000000000009</v>
      </c>
      <c r="E16" s="11">
        <f>B16/C16-1</f>
        <v>0.08935950413223148</v>
      </c>
    </row>
    <row r="17" spans="1:5" s="40" customFormat="1" ht="12.75">
      <c r="A17" s="45" t="s">
        <v>26</v>
      </c>
      <c r="B17" s="39">
        <f>+B15/B16</f>
        <v>0.024498182392919232</v>
      </c>
      <c r="C17" s="39">
        <v>0.03</v>
      </c>
      <c r="D17" s="191"/>
      <c r="E17" s="5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2009-11-09T16:28:41Z</cp:lastPrinted>
  <dcterms:created xsi:type="dcterms:W3CDTF">2008-08-08T14:48:29Z</dcterms:created>
  <dcterms:modified xsi:type="dcterms:W3CDTF">2014-11-09T12:50:35Z</dcterms:modified>
  <cp:category/>
  <cp:version/>
  <cp:contentType/>
  <cp:contentStatus/>
</cp:coreProperties>
</file>